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tabRatio="945" activeTab="1"/>
  </bookViews>
  <sheets>
    <sheet name="План кап рем 2014" sheetId="1" r:id="rId1"/>
    <sheet name="План кап рем 2015" sheetId="2" r:id="rId2"/>
  </sheets>
  <definedNames>
    <definedName name="_xlnm.Print_Area" localSheetId="0">'План кап рем 2014'!$A$1:$L$142</definedName>
  </definedNames>
  <calcPr fullCalcOnLoad="1"/>
</workbook>
</file>

<file path=xl/sharedStrings.xml><?xml version="1.0" encoding="utf-8"?>
<sst xmlns="http://schemas.openxmlformats.org/spreadsheetml/2006/main" count="409" uniqueCount="123">
  <si>
    <t>№ п/п</t>
  </si>
  <si>
    <t>Адрес, наименование объекта, выполняемые работы</t>
  </si>
  <si>
    <t>Год ввода</t>
  </si>
  <si>
    <t>Год послед. ремонта</t>
  </si>
  <si>
    <t>Ед. изм.</t>
  </si>
  <si>
    <t>Колич.</t>
  </si>
  <si>
    <t>Стоимость матер., руб.</t>
  </si>
  <si>
    <t>Трудо-затраты, чел/час</t>
  </si>
  <si>
    <t>м</t>
  </si>
  <si>
    <t>Всего по разделу 1</t>
  </si>
  <si>
    <t>1. Кабельные линии 10 кВ</t>
  </si>
  <si>
    <t>2. Кабельные линии 0,4 кВ</t>
  </si>
  <si>
    <t>Всего по разделу 2</t>
  </si>
  <si>
    <t>3. Воздушные линии 6 и 10 кВ</t>
  </si>
  <si>
    <t>замена провода А-50</t>
  </si>
  <si>
    <t>Всего по разделу 3</t>
  </si>
  <si>
    <t>4. Воздушные линии 0,4 кВ</t>
  </si>
  <si>
    <t>Всего по разделу 4</t>
  </si>
  <si>
    <t>доливка масла в трансформаторы на ТП</t>
  </si>
  <si>
    <t>Всего по разделу 5</t>
  </si>
  <si>
    <t>ИТОГО ПО ПЛАНУ</t>
  </si>
  <si>
    <t>А.П. Щербаков</t>
  </si>
  <si>
    <t>5. Распределительные пункты РП 10 кВ. Трансформаторные подстанции ТП-10/0,4 кВ</t>
  </si>
  <si>
    <t>Утверждаю:</t>
  </si>
  <si>
    <t>План капитального ремонта</t>
  </si>
  <si>
    <t>шт</t>
  </si>
  <si>
    <t>замена опор на ж/б приставках</t>
  </si>
  <si>
    <t>кг</t>
  </si>
  <si>
    <t>по участку электросетей МУП "ШТЭС" за счет собственных средств</t>
  </si>
  <si>
    <t>замена крючьев КН-22</t>
  </si>
  <si>
    <t>замена изоляторов ШС-10</t>
  </si>
  <si>
    <t xml:space="preserve">З/плата </t>
  </si>
  <si>
    <t>Тариф, руб</t>
  </si>
  <si>
    <t>З/плата, руб</t>
  </si>
  <si>
    <t>Всего на з/плату</t>
  </si>
  <si>
    <t>замена вводов АПВ-16</t>
  </si>
  <si>
    <t>замена крючьев КН-18</t>
  </si>
  <si>
    <t>замена изоляторов ТФ-20</t>
  </si>
  <si>
    <t xml:space="preserve"> м²</t>
  </si>
  <si>
    <t>ВСЕГО</t>
  </si>
  <si>
    <t>замена разрядников РВО-10</t>
  </si>
  <si>
    <t xml:space="preserve">замена опор на ж/б приставках </t>
  </si>
  <si>
    <t>ремонт ограждений КТП, СКТП</t>
  </si>
  <si>
    <t>покраска ТП, ограждений</t>
  </si>
  <si>
    <t>ремонт заземляющих устройств</t>
  </si>
  <si>
    <t>-</t>
  </si>
  <si>
    <t>Шушенского района</t>
  </si>
  <si>
    <t>1.1</t>
  </si>
  <si>
    <t>2.1</t>
  </si>
  <si>
    <t>3.1</t>
  </si>
  <si>
    <t>1.2</t>
  </si>
  <si>
    <t>3.2</t>
  </si>
  <si>
    <t>3.3</t>
  </si>
  <si>
    <t>4.1</t>
  </si>
  <si>
    <t>4.2</t>
  </si>
  <si>
    <t>4.3</t>
  </si>
  <si>
    <t>4.4</t>
  </si>
  <si>
    <t>5.1</t>
  </si>
  <si>
    <t>5.2</t>
  </si>
  <si>
    <t>__________</t>
  </si>
  <si>
    <t>(39139) 3-44-85</t>
  </si>
  <si>
    <t>замена линейного разъединителя ЛРНД-10</t>
  </si>
  <si>
    <t>установка РЗА</t>
  </si>
  <si>
    <t>ремонт кровли ТП</t>
  </si>
  <si>
    <t>ремонт отмостки ТП</t>
  </si>
  <si>
    <t>Директор МУП "ШТЭС"</t>
  </si>
  <si>
    <t>Глава администрации</t>
  </si>
  <si>
    <t>____________ А.И. Чернявский</t>
  </si>
  <si>
    <t>Панарин Кирилл Михайлович</t>
  </si>
  <si>
    <t>Общий тариф страхового взноса, 30,2%, руб</t>
  </si>
  <si>
    <t>монтаж соединительной муфты</t>
  </si>
  <si>
    <t>монтаж концевой муфты</t>
  </si>
  <si>
    <t>прокладка сигнальной ленты</t>
  </si>
  <si>
    <t xml:space="preserve">- </t>
  </si>
  <si>
    <t>с. Красный хутор, ВЛ-0,4кВ</t>
  </si>
  <si>
    <t>с. Никитино, ВЛ-0,4кВ</t>
  </si>
  <si>
    <t>п. Шушенское, п. Ильичево, с. Сизая, с. Красный хутор.ТП</t>
  </si>
  <si>
    <t>"____"______________ 2013г.</t>
  </si>
  <si>
    <t>на 2014 год</t>
  </si>
  <si>
    <t>п. Шушенское, от ТП-618 до ТП-619</t>
  </si>
  <si>
    <t>замена кабеля в земле</t>
  </si>
  <si>
    <t>п. Шушенское, от ТП-612 до ТП-599</t>
  </si>
  <si>
    <t>п. Шушенское, ТП-627</t>
  </si>
  <si>
    <t>установка опор на ж/б приставках</t>
  </si>
  <si>
    <t>монтаж провода СИП-5 4х50мм</t>
  </si>
  <si>
    <t>п. Шушенское, ВЛ-10кВ Ф 31-19</t>
  </si>
  <si>
    <t>замена провода А-70</t>
  </si>
  <si>
    <t>п. Шушенское, ВЛ-10кВ, Ф 31-12</t>
  </si>
  <si>
    <t>замена провода АС-50</t>
  </si>
  <si>
    <t>п. Шушенское, ВЛ-10кВ Ф 31-05</t>
  </si>
  <si>
    <t>п. Шушенское, ВЛ-0,4кВ от ТП-689</t>
  </si>
  <si>
    <t>монтаж провода СИП 4х16+1х25</t>
  </si>
  <si>
    <t>с. Сизая, ВЛ-0,4кВ Ф 09-05</t>
  </si>
  <si>
    <t>п. Шушенское, РП-2</t>
  </si>
  <si>
    <t>замена маслянного выключателя на вакуумный, яч.№5, 8;</t>
  </si>
  <si>
    <t>замена дверей</t>
  </si>
  <si>
    <t>шт/м2</t>
  </si>
  <si>
    <t>4/62</t>
  </si>
  <si>
    <t>шт/м3</t>
  </si>
  <si>
    <t>12/25,2</t>
  </si>
  <si>
    <t>Дефлятор 6,8%</t>
  </si>
  <si>
    <t>"____"______________ 20__г.</t>
  </si>
  <si>
    <t>на 2015 год</t>
  </si>
  <si>
    <t>п. Шушенское, от ТП-628 до ТП-629</t>
  </si>
  <si>
    <t>п. Шушенское, кольцо насосных и водозабора</t>
  </si>
  <si>
    <t>п. Шушенское, от ТП-677, 4 мкр., д.21</t>
  </si>
  <si>
    <t>2.2</t>
  </si>
  <si>
    <t>п. Шушенское, от ТП-677, 4 мкр., д.18</t>
  </si>
  <si>
    <t>п. Шушенское, ВЛ-10кВ Ф 31-12</t>
  </si>
  <si>
    <t>замена анкерных опор</t>
  </si>
  <si>
    <t>п. Шушенское, ВЛ-10кВ, Ф 31-05</t>
  </si>
  <si>
    <t>с. Сизая, ВЛ-6кВ Ф 09-05, 09-10</t>
  </si>
  <si>
    <t>замена анкерных опор на ж/б приставках</t>
  </si>
  <si>
    <t>с. Дубенск</t>
  </si>
  <si>
    <t>ремонт повторных заземлений</t>
  </si>
  <si>
    <t>п. Шушенское, ВЛ-0,4кВ от ТП-695, ул. Лермонтова, ул. Толстого</t>
  </si>
  <si>
    <t>с. Сизая, ВЛ-0,4кВ</t>
  </si>
  <si>
    <t>4.5</t>
  </si>
  <si>
    <t>п. Ильичево, ВЛ-0,4кВ</t>
  </si>
  <si>
    <t>4.6</t>
  </si>
  <si>
    <t>2/31</t>
  </si>
  <si>
    <t>10/21</t>
  </si>
  <si>
    <t>Дефлятор 7%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</si>
</sst>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  <numFmt numFmtId="173" formatCode="0.0"/>
    <numFmt numFmtId="174" formatCode="#,##0.0000"/>
    <numFmt numFmtId="175" formatCode="0.000"/>
    <numFmt numFmtId="176" formatCode="#,##0.000"/>
    <numFmt numFmtId="177" formatCode="0.000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49" fontId="4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49" fontId="5" fillId="33" borderId="15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49" fontId="5" fillId="33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4" fontId="5" fillId="33" borderId="14" xfId="0" applyNumberFormat="1" applyFont="1" applyFill="1" applyBorder="1" applyAlignment="1">
      <alignment horizontal="center" vertical="center"/>
    </xf>
    <xf numFmtId="172" fontId="5" fillId="33" borderId="14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/>
    </xf>
    <xf numFmtId="4" fontId="5" fillId="0" borderId="20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43" fontId="4" fillId="0" borderId="14" xfId="6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49" fontId="4" fillId="33" borderId="34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vertical="center"/>
    </xf>
    <xf numFmtId="4" fontId="4" fillId="0" borderId="35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2" fontId="4" fillId="0" borderId="14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center"/>
    </xf>
    <xf numFmtId="3" fontId="4" fillId="0" borderId="14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9" fontId="5" fillId="33" borderId="29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2" fontId="4" fillId="0" borderId="21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49" fontId="5" fillId="33" borderId="34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center" vertical="center"/>
    </xf>
    <xf numFmtId="49" fontId="5" fillId="33" borderId="27" xfId="0" applyNumberFormat="1" applyFont="1" applyFill="1" applyBorder="1" applyAlignment="1">
      <alignment horizontal="center" vertical="center"/>
    </xf>
    <xf numFmtId="4" fontId="5" fillId="33" borderId="27" xfId="0" applyNumberFormat="1" applyFont="1" applyFill="1" applyBorder="1" applyAlignment="1">
      <alignment horizontal="center" vertical="center"/>
    </xf>
    <xf numFmtId="4" fontId="5" fillId="33" borderId="27" xfId="0" applyNumberFormat="1" applyFont="1" applyFill="1" applyBorder="1" applyAlignment="1">
      <alignment vertical="center"/>
    </xf>
    <xf numFmtId="4" fontId="5" fillId="33" borderId="28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zoomScale="85" zoomScaleNormal="85" zoomScalePageLayoutView="0" workbookViewId="0" topLeftCell="A1">
      <selection activeCell="G104" sqref="G104"/>
    </sheetView>
  </sheetViews>
  <sheetFormatPr defaultColWidth="9.00390625" defaultRowHeight="12.75"/>
  <cols>
    <col min="1" max="1" width="4.125" style="1" customWidth="1"/>
    <col min="2" max="2" width="59.25390625" style="2" customWidth="1"/>
    <col min="3" max="3" width="7.125" style="3" customWidth="1"/>
    <col min="4" max="4" width="8.125" style="5" customWidth="1"/>
    <col min="5" max="5" width="6.75390625" style="3" customWidth="1"/>
    <col min="6" max="6" width="9.75390625" style="3" customWidth="1"/>
    <col min="7" max="7" width="16.25390625" style="3" customWidth="1"/>
    <col min="8" max="8" width="10.625" style="3" customWidth="1"/>
    <col min="9" max="9" width="9.375" style="1" bestFit="1" customWidth="1"/>
    <col min="10" max="10" width="14.25390625" style="1" customWidth="1"/>
    <col min="11" max="11" width="14.125" style="1" customWidth="1"/>
    <col min="12" max="12" width="13.875" style="1" customWidth="1"/>
    <col min="13" max="16384" width="9.125" style="1" customWidth="1"/>
  </cols>
  <sheetData>
    <row r="1" spans="2:14" ht="15.75">
      <c r="B1" s="1"/>
      <c r="C1" s="2"/>
      <c r="D1" s="3"/>
      <c r="E1" s="1"/>
      <c r="F1" s="1"/>
      <c r="G1" s="1"/>
      <c r="H1" s="1"/>
      <c r="K1" s="1" t="s">
        <v>23</v>
      </c>
      <c r="L1" s="3"/>
      <c r="M1" s="3"/>
      <c r="N1" s="4"/>
    </row>
    <row r="2" spans="2:14" ht="15.75">
      <c r="B2" s="1"/>
      <c r="C2" s="2"/>
      <c r="D2" s="3"/>
      <c r="E2" s="1"/>
      <c r="F2" s="1"/>
      <c r="G2" s="1"/>
      <c r="H2" s="1"/>
      <c r="K2" s="1" t="s">
        <v>66</v>
      </c>
      <c r="L2" s="3"/>
      <c r="M2" s="3"/>
      <c r="N2" s="4"/>
    </row>
    <row r="3" spans="2:14" ht="15.75">
      <c r="B3" s="1"/>
      <c r="C3" s="2"/>
      <c r="D3" s="3"/>
      <c r="E3" s="1"/>
      <c r="F3" s="1"/>
      <c r="G3" s="1"/>
      <c r="H3" s="1"/>
      <c r="K3" s="1" t="s">
        <v>46</v>
      </c>
      <c r="L3" s="3"/>
      <c r="M3" s="3"/>
      <c r="N3" s="4"/>
    </row>
    <row r="4" spans="3:14" ht="15.75">
      <c r="C4" s="2"/>
      <c r="D4" s="3"/>
      <c r="E4" s="1"/>
      <c r="F4" s="1"/>
      <c r="G4" s="1"/>
      <c r="H4" s="1"/>
      <c r="K4" s="2"/>
      <c r="L4" s="3"/>
      <c r="M4" s="3"/>
      <c r="N4" s="4"/>
    </row>
    <row r="5" spans="4:14" ht="15.75">
      <c r="D5" s="3"/>
      <c r="E5" s="1"/>
      <c r="F5" s="1"/>
      <c r="G5" s="1"/>
      <c r="H5" s="1"/>
      <c r="K5" s="2"/>
      <c r="L5" s="3"/>
      <c r="M5" s="3"/>
      <c r="N5" s="3"/>
    </row>
    <row r="6" spans="2:14" ht="15.75">
      <c r="B6" s="1"/>
      <c r="D6" s="3"/>
      <c r="E6" s="1"/>
      <c r="F6" s="1"/>
      <c r="G6" s="1"/>
      <c r="H6" s="1"/>
      <c r="K6" s="1" t="s">
        <v>67</v>
      </c>
      <c r="L6" s="3"/>
      <c r="M6" s="3"/>
      <c r="N6" s="4"/>
    </row>
    <row r="7" spans="4:14" ht="13.5" customHeight="1">
      <c r="D7" s="3"/>
      <c r="E7" s="1"/>
      <c r="F7" s="1"/>
      <c r="G7" s="1"/>
      <c r="H7" s="1"/>
      <c r="K7" s="80" t="s">
        <v>77</v>
      </c>
      <c r="L7" s="80"/>
      <c r="M7" s="80"/>
      <c r="N7" s="80"/>
    </row>
    <row r="8" ht="15.75">
      <c r="F8" s="6" t="s">
        <v>24</v>
      </c>
    </row>
    <row r="9" ht="15.75">
      <c r="F9" s="6" t="s">
        <v>28</v>
      </c>
    </row>
    <row r="10" ht="15.75">
      <c r="F10" s="6" t="s">
        <v>78</v>
      </c>
    </row>
    <row r="11" ht="16.5" thickBot="1"/>
    <row r="12" spans="1:12" s="7" customFormat="1" ht="12.75" customHeight="1">
      <c r="A12" s="89" t="s">
        <v>0</v>
      </c>
      <c r="B12" s="84" t="s">
        <v>1</v>
      </c>
      <c r="C12" s="84" t="s">
        <v>2</v>
      </c>
      <c r="D12" s="91" t="s">
        <v>3</v>
      </c>
      <c r="E12" s="84" t="s">
        <v>4</v>
      </c>
      <c r="F12" s="84" t="s">
        <v>5</v>
      </c>
      <c r="G12" s="84" t="s">
        <v>6</v>
      </c>
      <c r="H12" s="84" t="s">
        <v>7</v>
      </c>
      <c r="I12" s="86" t="s">
        <v>31</v>
      </c>
      <c r="J12" s="86"/>
      <c r="K12" s="86"/>
      <c r="L12" s="87" t="s">
        <v>34</v>
      </c>
    </row>
    <row r="13" spans="1:12" s="7" customFormat="1" ht="56.25" customHeight="1" thickBot="1">
      <c r="A13" s="90"/>
      <c r="B13" s="85"/>
      <c r="C13" s="85"/>
      <c r="D13" s="92"/>
      <c r="E13" s="85"/>
      <c r="F13" s="85"/>
      <c r="G13" s="85"/>
      <c r="H13" s="85"/>
      <c r="I13" s="8" t="s">
        <v>32</v>
      </c>
      <c r="J13" s="8" t="s">
        <v>33</v>
      </c>
      <c r="K13" s="8" t="s">
        <v>69</v>
      </c>
      <c r="L13" s="88"/>
    </row>
    <row r="14" spans="1:12" ht="15" customHeight="1">
      <c r="A14" s="9"/>
      <c r="B14" s="81" t="s">
        <v>10</v>
      </c>
      <c r="C14" s="82"/>
      <c r="D14" s="82"/>
      <c r="E14" s="82"/>
      <c r="F14" s="82"/>
      <c r="G14" s="82"/>
      <c r="H14" s="82"/>
      <c r="I14" s="82"/>
      <c r="J14" s="82"/>
      <c r="K14" s="82"/>
      <c r="L14" s="83"/>
    </row>
    <row r="15" spans="1:12" ht="15" customHeight="1">
      <c r="A15" s="10" t="s">
        <v>47</v>
      </c>
      <c r="B15" s="22" t="s">
        <v>79</v>
      </c>
      <c r="C15" s="11">
        <v>1970</v>
      </c>
      <c r="D15" s="38" t="s">
        <v>45</v>
      </c>
      <c r="E15" s="25"/>
      <c r="F15" s="25"/>
      <c r="G15" s="25"/>
      <c r="H15" s="25"/>
      <c r="I15" s="14">
        <v>134.78</v>
      </c>
      <c r="J15" s="14">
        <f>SUM(H16:H19)*I15</f>
        <v>37011.9358</v>
      </c>
      <c r="K15" s="14">
        <f>J15*30.2/100</f>
        <v>11177.6046116</v>
      </c>
      <c r="L15" s="39">
        <f>J15+K15</f>
        <v>48189.5404116</v>
      </c>
    </row>
    <row r="16" spans="1:12" ht="15" customHeight="1">
      <c r="A16" s="10"/>
      <c r="B16" s="22" t="s">
        <v>80</v>
      </c>
      <c r="C16" s="11"/>
      <c r="D16" s="38"/>
      <c r="E16" s="25" t="s">
        <v>8</v>
      </c>
      <c r="F16" s="25">
        <v>332</v>
      </c>
      <c r="G16" s="40">
        <v>217486.56</v>
      </c>
      <c r="H16" s="40">
        <v>245.68</v>
      </c>
      <c r="I16" s="14"/>
      <c r="J16" s="14"/>
      <c r="K16" s="14"/>
      <c r="L16" s="39"/>
    </row>
    <row r="17" spans="1:12" ht="15" customHeight="1">
      <c r="A17" s="10"/>
      <c r="B17" s="22" t="s">
        <v>70</v>
      </c>
      <c r="C17" s="11"/>
      <c r="D17" s="38"/>
      <c r="E17" s="25" t="s">
        <v>25</v>
      </c>
      <c r="F17" s="25">
        <v>1</v>
      </c>
      <c r="G17" s="40">
        <v>4542.8</v>
      </c>
      <c r="H17" s="40">
        <v>9</v>
      </c>
      <c r="I17" s="14"/>
      <c r="J17" s="14"/>
      <c r="K17" s="14"/>
      <c r="L17" s="39"/>
    </row>
    <row r="18" spans="1:12" ht="15" customHeight="1">
      <c r="A18" s="10"/>
      <c r="B18" s="41" t="s">
        <v>71</v>
      </c>
      <c r="C18" s="11"/>
      <c r="D18" s="38"/>
      <c r="E18" s="25" t="s">
        <v>25</v>
      </c>
      <c r="F18" s="25">
        <v>2</v>
      </c>
      <c r="G18" s="40">
        <v>4063.98</v>
      </c>
      <c r="H18" s="40">
        <v>18</v>
      </c>
      <c r="I18" s="14"/>
      <c r="J18" s="14"/>
      <c r="K18" s="14"/>
      <c r="L18" s="39"/>
    </row>
    <row r="19" spans="1:12" ht="15" customHeight="1">
      <c r="A19" s="10"/>
      <c r="B19" s="22" t="s">
        <v>72</v>
      </c>
      <c r="C19" s="11"/>
      <c r="D19" s="38"/>
      <c r="E19" s="25" t="s">
        <v>8</v>
      </c>
      <c r="F19" s="25">
        <v>322</v>
      </c>
      <c r="G19" s="40">
        <v>1925.56</v>
      </c>
      <c r="H19" s="40">
        <v>1.93</v>
      </c>
      <c r="I19" s="14"/>
      <c r="J19" s="14"/>
      <c r="K19" s="14"/>
      <c r="L19" s="39"/>
    </row>
    <row r="20" spans="1:12" ht="15" customHeight="1">
      <c r="A20" s="10" t="s">
        <v>50</v>
      </c>
      <c r="B20" s="22" t="s">
        <v>81</v>
      </c>
      <c r="C20" s="11">
        <v>1970</v>
      </c>
      <c r="D20" s="38" t="s">
        <v>45</v>
      </c>
      <c r="E20" s="25"/>
      <c r="F20" s="25"/>
      <c r="G20" s="40"/>
      <c r="H20" s="42"/>
      <c r="I20" s="14">
        <f>I15</f>
        <v>134.78</v>
      </c>
      <c r="J20" s="14">
        <f>SUM(H21:H24)*I20</f>
        <v>38822.031200000005</v>
      </c>
      <c r="K20" s="14">
        <f>J20*30.2/100</f>
        <v>11724.253422400001</v>
      </c>
      <c r="L20" s="39">
        <f>J20+K20</f>
        <v>50546.28462240001</v>
      </c>
    </row>
    <row r="21" spans="1:12" ht="15" customHeight="1">
      <c r="A21" s="10"/>
      <c r="B21" s="22" t="s">
        <v>80</v>
      </c>
      <c r="C21" s="11"/>
      <c r="D21" s="38"/>
      <c r="E21" s="25" t="s">
        <v>8</v>
      </c>
      <c r="F21" s="25">
        <v>350</v>
      </c>
      <c r="G21" s="40">
        <v>229278</v>
      </c>
      <c r="H21" s="40">
        <v>259</v>
      </c>
      <c r="I21" s="14"/>
      <c r="J21" s="14"/>
      <c r="K21" s="14"/>
      <c r="L21" s="39"/>
    </row>
    <row r="22" spans="1:12" ht="15" customHeight="1">
      <c r="A22" s="10"/>
      <c r="B22" s="22" t="s">
        <v>70</v>
      </c>
      <c r="C22" s="11"/>
      <c r="D22" s="38"/>
      <c r="E22" s="25" t="s">
        <v>25</v>
      </c>
      <c r="F22" s="25">
        <v>1</v>
      </c>
      <c r="G22" s="40">
        <v>4542.8</v>
      </c>
      <c r="H22" s="40">
        <v>9</v>
      </c>
      <c r="I22" s="14"/>
      <c r="J22" s="14"/>
      <c r="K22" s="14"/>
      <c r="L22" s="39"/>
    </row>
    <row r="23" spans="1:12" ht="15" customHeight="1">
      <c r="A23" s="10"/>
      <c r="B23" s="22" t="s">
        <v>71</v>
      </c>
      <c r="C23" s="11"/>
      <c r="D23" s="38"/>
      <c r="E23" s="25" t="s">
        <v>25</v>
      </c>
      <c r="F23" s="25">
        <v>2</v>
      </c>
      <c r="G23" s="40">
        <v>4063.98</v>
      </c>
      <c r="H23" s="40">
        <v>18</v>
      </c>
      <c r="I23" s="14"/>
      <c r="J23" s="14"/>
      <c r="K23" s="14"/>
      <c r="L23" s="39"/>
    </row>
    <row r="24" spans="1:12" ht="15" customHeight="1">
      <c r="A24" s="10"/>
      <c r="B24" s="22" t="s">
        <v>72</v>
      </c>
      <c r="C24" s="11"/>
      <c r="D24" s="38"/>
      <c r="E24" s="25" t="s">
        <v>8</v>
      </c>
      <c r="F24" s="25">
        <v>340</v>
      </c>
      <c r="G24" s="40">
        <v>2033.2</v>
      </c>
      <c r="H24" s="40">
        <v>2.04</v>
      </c>
      <c r="I24" s="14"/>
      <c r="J24" s="14"/>
      <c r="K24" s="14"/>
      <c r="L24" s="39"/>
    </row>
    <row r="25" spans="1:12" ht="15" customHeight="1" thickBot="1">
      <c r="A25" s="16"/>
      <c r="B25" s="43" t="s">
        <v>9</v>
      </c>
      <c r="C25" s="17"/>
      <c r="D25" s="44"/>
      <c r="E25" s="45"/>
      <c r="F25" s="45"/>
      <c r="G25" s="46">
        <f>SUM(G16:G24)</f>
        <v>467936.88</v>
      </c>
      <c r="H25" s="46">
        <f>SUM(H16:H24)</f>
        <v>562.65</v>
      </c>
      <c r="I25" s="46">
        <f>I15</f>
        <v>134.78</v>
      </c>
      <c r="J25" s="47">
        <f>SUM(J15:J24)</f>
        <v>75833.967</v>
      </c>
      <c r="K25" s="47">
        <f>J25*30.2/100</f>
        <v>22901.858034</v>
      </c>
      <c r="L25" s="48">
        <f>SUM(L15:L24)</f>
        <v>98735.82503400001</v>
      </c>
    </row>
    <row r="26" spans="1:12" ht="15" customHeight="1">
      <c r="A26" s="19"/>
      <c r="B26" s="96" t="s">
        <v>11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1:12" ht="15" customHeight="1">
      <c r="A27" s="12" t="s">
        <v>48</v>
      </c>
      <c r="B27" s="22" t="s">
        <v>82</v>
      </c>
      <c r="C27" s="13">
        <v>1976</v>
      </c>
      <c r="D27" s="38" t="s">
        <v>45</v>
      </c>
      <c r="E27" s="25"/>
      <c r="F27" s="25"/>
      <c r="G27" s="40"/>
      <c r="H27" s="25"/>
      <c r="I27" s="14">
        <f>I15</f>
        <v>134.78</v>
      </c>
      <c r="J27" s="14">
        <f>SUM(H28:H29)*I27</f>
        <v>23047.38</v>
      </c>
      <c r="K27" s="14">
        <f>J27*30.2/100</f>
        <v>6960.308760000001</v>
      </c>
      <c r="L27" s="14">
        <f>J27+K27</f>
        <v>30007.68876</v>
      </c>
    </row>
    <row r="28" spans="1:12" ht="15" customHeight="1">
      <c r="A28" s="12"/>
      <c r="B28" s="22" t="s">
        <v>83</v>
      </c>
      <c r="C28" s="13"/>
      <c r="D28" s="38"/>
      <c r="E28" s="25" t="s">
        <v>25</v>
      </c>
      <c r="F28" s="25">
        <v>10</v>
      </c>
      <c r="G28" s="40">
        <v>54704.91</v>
      </c>
      <c r="H28" s="40">
        <v>69</v>
      </c>
      <c r="I28" s="14"/>
      <c r="J28" s="14"/>
      <c r="K28" s="49"/>
      <c r="L28" s="14"/>
    </row>
    <row r="29" spans="1:12" ht="15" customHeight="1">
      <c r="A29" s="12"/>
      <c r="B29" s="22" t="s">
        <v>84</v>
      </c>
      <c r="C29" s="13"/>
      <c r="D29" s="38"/>
      <c r="E29" s="25" t="s">
        <v>8</v>
      </c>
      <c r="F29" s="25">
        <v>600</v>
      </c>
      <c r="G29" s="40">
        <v>94601.87</v>
      </c>
      <c r="H29" s="40">
        <v>102</v>
      </c>
      <c r="I29" s="14"/>
      <c r="J29" s="14"/>
      <c r="K29" s="49"/>
      <c r="L29" s="14"/>
    </row>
    <row r="30" spans="1:12" ht="15" customHeight="1" thickBot="1">
      <c r="A30" s="18"/>
      <c r="B30" s="43" t="s">
        <v>12</v>
      </c>
      <c r="C30" s="21"/>
      <c r="D30" s="50"/>
      <c r="E30" s="45"/>
      <c r="F30" s="45"/>
      <c r="G30" s="46">
        <f>SUM(G26:G29)</f>
        <v>149306.78</v>
      </c>
      <c r="H30" s="46">
        <f>SUM(H26:H29)</f>
        <v>171</v>
      </c>
      <c r="I30" s="46">
        <f>I15</f>
        <v>134.78</v>
      </c>
      <c r="J30" s="47">
        <f>SUM(J27,)</f>
        <v>23047.38</v>
      </c>
      <c r="K30" s="47">
        <f>J30*30.2/100</f>
        <v>6960.308760000001</v>
      </c>
      <c r="L30" s="47">
        <f>SUM(L27:L29)</f>
        <v>30007.68876</v>
      </c>
    </row>
    <row r="31" spans="1:12" ht="15" customHeight="1">
      <c r="A31" s="19"/>
      <c r="B31" s="93" t="s">
        <v>13</v>
      </c>
      <c r="C31" s="94"/>
      <c r="D31" s="94"/>
      <c r="E31" s="94"/>
      <c r="F31" s="94"/>
      <c r="G31" s="94"/>
      <c r="H31" s="94"/>
      <c r="I31" s="94"/>
      <c r="J31" s="94"/>
      <c r="K31" s="94"/>
      <c r="L31" s="95"/>
    </row>
    <row r="32" spans="1:12" ht="15" customHeight="1">
      <c r="A32" s="12" t="s">
        <v>49</v>
      </c>
      <c r="B32" s="22" t="s">
        <v>85</v>
      </c>
      <c r="C32" s="13">
        <v>1961</v>
      </c>
      <c r="D32" s="38"/>
      <c r="E32" s="25"/>
      <c r="F32" s="25"/>
      <c r="G32" s="51"/>
      <c r="H32" s="25"/>
      <c r="I32" s="14">
        <f>I15</f>
        <v>134.78</v>
      </c>
      <c r="J32" s="14">
        <f>SUM(H33:H39)*I32</f>
        <v>170994.0382</v>
      </c>
      <c r="K32" s="14">
        <f>J32*30.2/100</f>
        <v>51640.1995364</v>
      </c>
      <c r="L32" s="14">
        <f>J32+K32</f>
        <v>222634.2377364</v>
      </c>
    </row>
    <row r="33" spans="1:12" s="27" customFormat="1" ht="15" customHeight="1">
      <c r="A33" s="12"/>
      <c r="B33" s="22" t="s">
        <v>26</v>
      </c>
      <c r="C33" s="23"/>
      <c r="D33" s="52"/>
      <c r="E33" s="25" t="s">
        <v>25</v>
      </c>
      <c r="F33" s="25">
        <v>21</v>
      </c>
      <c r="G33" s="40">
        <v>91245.75</v>
      </c>
      <c r="H33" s="40">
        <v>144.9</v>
      </c>
      <c r="I33" s="53"/>
      <c r="J33" s="53"/>
      <c r="K33" s="14"/>
      <c r="L33" s="53"/>
    </row>
    <row r="34" spans="1:12" ht="15" customHeight="1">
      <c r="A34" s="12"/>
      <c r="B34" s="22" t="s">
        <v>61</v>
      </c>
      <c r="C34" s="13"/>
      <c r="D34" s="38"/>
      <c r="E34" s="25" t="s">
        <v>25</v>
      </c>
      <c r="F34" s="25">
        <v>1</v>
      </c>
      <c r="G34" s="40">
        <v>11540</v>
      </c>
      <c r="H34" s="40">
        <v>3.5</v>
      </c>
      <c r="I34" s="42"/>
      <c r="J34" s="42"/>
      <c r="K34" s="14"/>
      <c r="L34" s="42"/>
    </row>
    <row r="35" spans="1:12" ht="15" customHeight="1">
      <c r="A35" s="12"/>
      <c r="B35" s="22" t="s">
        <v>30</v>
      </c>
      <c r="C35" s="13"/>
      <c r="D35" s="38"/>
      <c r="E35" s="25" t="s">
        <v>25</v>
      </c>
      <c r="F35" s="25">
        <v>58</v>
      </c>
      <c r="G35" s="40">
        <v>18600</v>
      </c>
      <c r="H35" s="40">
        <v>25.52</v>
      </c>
      <c r="I35" s="42"/>
      <c r="J35" s="42"/>
      <c r="K35" s="14"/>
      <c r="L35" s="42"/>
    </row>
    <row r="36" spans="1:12" ht="15" customHeight="1">
      <c r="A36" s="12"/>
      <c r="B36" s="22" t="s">
        <v>29</v>
      </c>
      <c r="C36" s="13"/>
      <c r="D36" s="38"/>
      <c r="E36" s="25" t="s">
        <v>25</v>
      </c>
      <c r="F36" s="25">
        <v>58</v>
      </c>
      <c r="G36" s="40">
        <v>10962</v>
      </c>
      <c r="H36" s="40">
        <v>25.52</v>
      </c>
      <c r="I36" s="42"/>
      <c r="J36" s="42"/>
      <c r="K36" s="14"/>
      <c r="L36" s="42"/>
    </row>
    <row r="37" spans="1:12" ht="15" customHeight="1">
      <c r="A37" s="12"/>
      <c r="B37" s="22" t="s">
        <v>40</v>
      </c>
      <c r="C37" s="13"/>
      <c r="D37" s="38"/>
      <c r="E37" s="25" t="s">
        <v>25</v>
      </c>
      <c r="F37" s="25">
        <v>3</v>
      </c>
      <c r="G37" s="40">
        <v>4576.26</v>
      </c>
      <c r="H37" s="40">
        <v>4.5</v>
      </c>
      <c r="I37" s="42"/>
      <c r="J37" s="42"/>
      <c r="K37" s="14"/>
      <c r="L37" s="42"/>
    </row>
    <row r="38" spans="1:12" ht="15" customHeight="1">
      <c r="A38" s="12"/>
      <c r="B38" s="22" t="s">
        <v>86</v>
      </c>
      <c r="C38" s="13"/>
      <c r="D38" s="38"/>
      <c r="E38" s="25" t="s">
        <v>8</v>
      </c>
      <c r="F38" s="25">
        <v>1250</v>
      </c>
      <c r="G38" s="40">
        <v>37287.5</v>
      </c>
      <c r="H38" s="40">
        <v>44.75</v>
      </c>
      <c r="I38" s="42"/>
      <c r="J38" s="42"/>
      <c r="K38" s="14"/>
      <c r="L38" s="42"/>
    </row>
    <row r="39" spans="1:12" ht="15" customHeight="1">
      <c r="A39" s="12"/>
      <c r="B39" s="22" t="s">
        <v>44</v>
      </c>
      <c r="C39" s="13"/>
      <c r="D39" s="38"/>
      <c r="E39" s="25" t="s">
        <v>25</v>
      </c>
      <c r="F39" s="25">
        <v>34</v>
      </c>
      <c r="G39" s="40">
        <v>25473.82</v>
      </c>
      <c r="H39" s="25">
        <v>1020</v>
      </c>
      <c r="I39" s="14"/>
      <c r="J39" s="14"/>
      <c r="K39" s="14"/>
      <c r="L39" s="14"/>
    </row>
    <row r="40" spans="1:12" ht="15" customHeight="1">
      <c r="A40" s="12" t="s">
        <v>51</v>
      </c>
      <c r="B40" s="22" t="s">
        <v>87</v>
      </c>
      <c r="C40" s="13">
        <v>1980</v>
      </c>
      <c r="D40" s="38"/>
      <c r="E40" s="25"/>
      <c r="F40" s="25"/>
      <c r="G40" s="40"/>
      <c r="H40" s="40"/>
      <c r="I40" s="14">
        <f>I15</f>
        <v>134.78</v>
      </c>
      <c r="J40" s="42">
        <f>SUM(H41:H46)*I40</f>
        <v>267976.335</v>
      </c>
      <c r="K40" s="14">
        <f>J40*30.2/100</f>
        <v>80928.85317</v>
      </c>
      <c r="L40" s="14">
        <f>J40+K40</f>
        <v>348905.18817000004</v>
      </c>
    </row>
    <row r="41" spans="1:12" ht="15" customHeight="1">
      <c r="A41" s="12"/>
      <c r="B41" s="22" t="s">
        <v>61</v>
      </c>
      <c r="C41" s="13"/>
      <c r="D41" s="38"/>
      <c r="E41" s="25" t="s">
        <v>25</v>
      </c>
      <c r="F41" s="25">
        <v>1</v>
      </c>
      <c r="G41" s="40">
        <v>11540</v>
      </c>
      <c r="H41" s="40">
        <v>3.5</v>
      </c>
      <c r="I41" s="42"/>
      <c r="J41" s="42"/>
      <c r="K41" s="14"/>
      <c r="L41" s="42"/>
    </row>
    <row r="42" spans="1:12" ht="15" customHeight="1">
      <c r="A42" s="12"/>
      <c r="B42" s="22" t="s">
        <v>30</v>
      </c>
      <c r="C42" s="13"/>
      <c r="D42" s="38"/>
      <c r="E42" s="25" t="s">
        <v>25</v>
      </c>
      <c r="F42" s="25">
        <v>120</v>
      </c>
      <c r="G42" s="40">
        <v>38440</v>
      </c>
      <c r="H42" s="40">
        <v>52.8</v>
      </c>
      <c r="I42" s="42"/>
      <c r="J42" s="42"/>
      <c r="K42" s="14"/>
      <c r="L42" s="42"/>
    </row>
    <row r="43" spans="1:12" ht="15" customHeight="1">
      <c r="A43" s="12"/>
      <c r="B43" s="22" t="s">
        <v>29</v>
      </c>
      <c r="C43" s="13"/>
      <c r="D43" s="38"/>
      <c r="E43" s="25" t="s">
        <v>25</v>
      </c>
      <c r="F43" s="25">
        <v>120</v>
      </c>
      <c r="G43" s="40">
        <v>22680</v>
      </c>
      <c r="H43" s="40">
        <v>52.8</v>
      </c>
      <c r="I43" s="42"/>
      <c r="J43" s="42"/>
      <c r="K43" s="14"/>
      <c r="L43" s="42"/>
    </row>
    <row r="44" spans="1:12" ht="15" customHeight="1">
      <c r="A44" s="12"/>
      <c r="B44" s="22" t="s">
        <v>40</v>
      </c>
      <c r="C44" s="13"/>
      <c r="D44" s="38"/>
      <c r="E44" s="25" t="s">
        <v>25</v>
      </c>
      <c r="F44" s="25">
        <v>12</v>
      </c>
      <c r="G44" s="40">
        <v>18305.04</v>
      </c>
      <c r="H44" s="40">
        <v>18</v>
      </c>
      <c r="I44" s="42"/>
      <c r="J44" s="42"/>
      <c r="K44" s="14"/>
      <c r="L44" s="42"/>
    </row>
    <row r="45" spans="1:12" ht="15" customHeight="1">
      <c r="A45" s="12"/>
      <c r="B45" s="22" t="s">
        <v>88</v>
      </c>
      <c r="C45" s="13"/>
      <c r="D45" s="38"/>
      <c r="E45" s="25" t="s">
        <v>8</v>
      </c>
      <c r="F45" s="25">
        <v>10032</v>
      </c>
      <c r="G45" s="40">
        <v>251602.56</v>
      </c>
      <c r="H45" s="54">
        <v>361.15</v>
      </c>
      <c r="I45" s="42"/>
      <c r="J45" s="42"/>
      <c r="K45" s="14"/>
      <c r="L45" s="42"/>
    </row>
    <row r="46" spans="1:12" ht="15" customHeight="1">
      <c r="A46" s="12"/>
      <c r="B46" s="22" t="s">
        <v>44</v>
      </c>
      <c r="C46" s="13"/>
      <c r="D46" s="38"/>
      <c r="E46" s="25" t="s">
        <v>25</v>
      </c>
      <c r="F46" s="25">
        <v>50</v>
      </c>
      <c r="G46" s="40">
        <v>37461.5</v>
      </c>
      <c r="H46" s="25">
        <v>1500</v>
      </c>
      <c r="I46" s="14"/>
      <c r="J46" s="14"/>
      <c r="K46" s="14"/>
      <c r="L46" s="14"/>
    </row>
    <row r="47" spans="1:12" ht="15" customHeight="1">
      <c r="A47" s="12" t="s">
        <v>52</v>
      </c>
      <c r="B47" s="22" t="s">
        <v>89</v>
      </c>
      <c r="C47" s="13">
        <v>1961</v>
      </c>
      <c r="D47" s="38"/>
      <c r="E47" s="25"/>
      <c r="F47" s="25"/>
      <c r="G47" s="40"/>
      <c r="H47" s="40"/>
      <c r="I47" s="14">
        <f>I15</f>
        <v>134.78</v>
      </c>
      <c r="J47" s="14">
        <f>SUM(H48:H52)*I47</f>
        <v>109967.002</v>
      </c>
      <c r="K47" s="14">
        <f>J47*30.2/100</f>
        <v>33210.034604</v>
      </c>
      <c r="L47" s="14">
        <f>J47+K47</f>
        <v>143177.036604</v>
      </c>
    </row>
    <row r="48" spans="1:12" ht="15" customHeight="1">
      <c r="A48" s="12"/>
      <c r="B48" s="22" t="s">
        <v>61</v>
      </c>
      <c r="C48" s="13"/>
      <c r="D48" s="38"/>
      <c r="E48" s="25" t="s">
        <v>25</v>
      </c>
      <c r="F48" s="25">
        <v>1</v>
      </c>
      <c r="G48" s="40">
        <v>11540</v>
      </c>
      <c r="H48" s="40">
        <v>3.5</v>
      </c>
      <c r="I48" s="42"/>
      <c r="J48" s="42"/>
      <c r="K48" s="14"/>
      <c r="L48" s="42"/>
    </row>
    <row r="49" spans="1:12" ht="15" customHeight="1">
      <c r="A49" s="12"/>
      <c r="B49" s="22" t="s">
        <v>30</v>
      </c>
      <c r="C49" s="13"/>
      <c r="D49" s="38"/>
      <c r="E49" s="25" t="s">
        <v>25</v>
      </c>
      <c r="F49" s="25">
        <v>60</v>
      </c>
      <c r="G49" s="40">
        <v>19240</v>
      </c>
      <c r="H49" s="40">
        <v>26.4</v>
      </c>
      <c r="I49" s="42"/>
      <c r="J49" s="42"/>
      <c r="K49" s="14"/>
      <c r="L49" s="42"/>
    </row>
    <row r="50" spans="1:12" ht="15" customHeight="1">
      <c r="A50" s="12"/>
      <c r="B50" s="22" t="s">
        <v>40</v>
      </c>
      <c r="C50" s="13"/>
      <c r="D50" s="38"/>
      <c r="E50" s="25" t="s">
        <v>25</v>
      </c>
      <c r="F50" s="25">
        <v>6</v>
      </c>
      <c r="G50" s="40">
        <v>9152.52</v>
      </c>
      <c r="H50" s="40">
        <v>9</v>
      </c>
      <c r="I50" s="42"/>
      <c r="J50" s="42"/>
      <c r="K50" s="14"/>
      <c r="L50" s="42"/>
    </row>
    <row r="51" spans="1:12" ht="15" customHeight="1">
      <c r="A51" s="12"/>
      <c r="B51" s="22" t="s">
        <v>88</v>
      </c>
      <c r="C51" s="13"/>
      <c r="D51" s="38"/>
      <c r="E51" s="25" t="s">
        <v>8</v>
      </c>
      <c r="F51" s="25">
        <v>3250</v>
      </c>
      <c r="G51" s="40">
        <v>81510</v>
      </c>
      <c r="H51" s="40">
        <v>117</v>
      </c>
      <c r="I51" s="14"/>
      <c r="J51" s="42"/>
      <c r="K51" s="14"/>
      <c r="L51" s="14"/>
    </row>
    <row r="52" spans="1:12" ht="15" customHeight="1">
      <c r="A52" s="12"/>
      <c r="B52" s="22" t="s">
        <v>44</v>
      </c>
      <c r="C52" s="13"/>
      <c r="D52" s="38"/>
      <c r="E52" s="25" t="s">
        <v>25</v>
      </c>
      <c r="F52" s="25">
        <v>22</v>
      </c>
      <c r="G52" s="40">
        <v>16483.36</v>
      </c>
      <c r="H52" s="25">
        <v>660</v>
      </c>
      <c r="I52" s="14"/>
      <c r="J52" s="14"/>
      <c r="K52" s="14"/>
      <c r="L52" s="14"/>
    </row>
    <row r="53" spans="1:12" ht="15" customHeight="1" thickBot="1">
      <c r="A53" s="18"/>
      <c r="B53" s="43" t="s">
        <v>15</v>
      </c>
      <c r="C53" s="21"/>
      <c r="D53" s="50"/>
      <c r="E53" s="45"/>
      <c r="F53" s="45"/>
      <c r="G53" s="46">
        <f>SUM(G33:G52)</f>
        <v>717640.3099999999</v>
      </c>
      <c r="H53" s="46">
        <f>SUM(H33:H52)</f>
        <v>4072.84</v>
      </c>
      <c r="I53" s="46">
        <f>I15</f>
        <v>134.78</v>
      </c>
      <c r="J53" s="46">
        <f>SUM(J32:J52)</f>
        <v>548937.3752</v>
      </c>
      <c r="K53" s="46">
        <f>J53*30.2/100</f>
        <v>165779.08731039998</v>
      </c>
      <c r="L53" s="46">
        <f>SUM(L32:L52)</f>
        <v>714716.4625104001</v>
      </c>
    </row>
    <row r="54" spans="1:12" ht="15" customHeight="1">
      <c r="A54" s="28"/>
      <c r="B54" s="29" t="s">
        <v>16</v>
      </c>
      <c r="C54" s="30"/>
      <c r="D54" s="55"/>
      <c r="E54" s="56"/>
      <c r="F54" s="56"/>
      <c r="G54" s="57"/>
      <c r="H54" s="58"/>
      <c r="I54" s="59"/>
      <c r="J54" s="59"/>
      <c r="K54" s="60"/>
      <c r="L54" s="59"/>
    </row>
    <row r="55" spans="1:12" ht="15" customHeight="1">
      <c r="A55" s="12" t="s">
        <v>53</v>
      </c>
      <c r="B55" s="22" t="s">
        <v>90</v>
      </c>
      <c r="C55" s="13">
        <v>1970</v>
      </c>
      <c r="D55" s="38" t="s">
        <v>73</v>
      </c>
      <c r="E55" s="25"/>
      <c r="F55" s="61"/>
      <c r="G55" s="51"/>
      <c r="H55" s="40"/>
      <c r="I55" s="14">
        <f>I15</f>
        <v>134.78</v>
      </c>
      <c r="J55" s="42">
        <f>SUM(H56:H60)*I55</f>
        <v>23988.144399999994</v>
      </c>
      <c r="K55" s="14">
        <f>J55*30.2/100</f>
        <v>7244.419608799998</v>
      </c>
      <c r="L55" s="14">
        <f>K55+J55</f>
        <v>31232.564008799993</v>
      </c>
    </row>
    <row r="56" spans="1:12" ht="15" customHeight="1">
      <c r="A56" s="12"/>
      <c r="B56" s="22" t="s">
        <v>26</v>
      </c>
      <c r="C56" s="13"/>
      <c r="D56" s="38"/>
      <c r="E56" s="25" t="s">
        <v>25</v>
      </c>
      <c r="F56" s="25">
        <v>12</v>
      </c>
      <c r="G56" s="51">
        <v>46891.56</v>
      </c>
      <c r="H56" s="40">
        <v>82.8</v>
      </c>
      <c r="I56" s="42"/>
      <c r="J56" s="42"/>
      <c r="K56" s="14"/>
      <c r="L56" s="42"/>
    </row>
    <row r="57" spans="1:12" ht="15" customHeight="1">
      <c r="A57" s="12"/>
      <c r="B57" s="22" t="s">
        <v>36</v>
      </c>
      <c r="C57" s="13"/>
      <c r="D57" s="38"/>
      <c r="E57" s="25" t="s">
        <v>25</v>
      </c>
      <c r="F57" s="25">
        <v>12</v>
      </c>
      <c r="G57" s="51">
        <v>1656</v>
      </c>
      <c r="H57" s="40">
        <v>5.28</v>
      </c>
      <c r="I57" s="42"/>
      <c r="J57" s="42"/>
      <c r="K57" s="14"/>
      <c r="L57" s="42"/>
    </row>
    <row r="58" spans="1:12" ht="15" customHeight="1">
      <c r="A58" s="12"/>
      <c r="B58" s="22" t="s">
        <v>84</v>
      </c>
      <c r="C58" s="13"/>
      <c r="D58" s="38"/>
      <c r="E58" s="25" t="s">
        <v>8</v>
      </c>
      <c r="F58" s="25">
        <v>300</v>
      </c>
      <c r="G58" s="51">
        <v>48386.12</v>
      </c>
      <c r="H58" s="40">
        <v>51</v>
      </c>
      <c r="I58" s="42"/>
      <c r="J58" s="42"/>
      <c r="K58" s="14"/>
      <c r="L58" s="42"/>
    </row>
    <row r="59" spans="1:12" ht="15" customHeight="1">
      <c r="A59" s="12"/>
      <c r="B59" s="22" t="s">
        <v>91</v>
      </c>
      <c r="C59" s="13"/>
      <c r="D59" s="38"/>
      <c r="E59" s="25" t="s">
        <v>8</v>
      </c>
      <c r="F59" s="25">
        <v>210</v>
      </c>
      <c r="G59" s="51">
        <v>15695.4</v>
      </c>
      <c r="H59" s="40">
        <v>35.7</v>
      </c>
      <c r="I59" s="42"/>
      <c r="J59" s="42"/>
      <c r="K59" s="14"/>
      <c r="L59" s="42"/>
    </row>
    <row r="60" spans="1:12" ht="15" customHeight="1">
      <c r="A60" s="12"/>
      <c r="B60" s="22" t="s">
        <v>44</v>
      </c>
      <c r="C60" s="13"/>
      <c r="D60" s="38"/>
      <c r="E60" s="25" t="s">
        <v>25</v>
      </c>
      <c r="F60" s="25">
        <v>4</v>
      </c>
      <c r="G60" s="51">
        <v>1051.68</v>
      </c>
      <c r="H60" s="40">
        <v>3.2</v>
      </c>
      <c r="I60" s="42"/>
      <c r="J60" s="42"/>
      <c r="K60" s="14"/>
      <c r="L60" s="42"/>
    </row>
    <row r="61" spans="1:12" ht="15" customHeight="1">
      <c r="A61" s="12" t="s">
        <v>54</v>
      </c>
      <c r="B61" s="22" t="s">
        <v>92</v>
      </c>
      <c r="C61" s="13">
        <v>1972</v>
      </c>
      <c r="D61" s="38" t="s">
        <v>73</v>
      </c>
      <c r="E61" s="25"/>
      <c r="F61" s="25"/>
      <c r="G61" s="51"/>
      <c r="H61" s="40"/>
      <c r="I61" s="14">
        <f>I15</f>
        <v>134.78</v>
      </c>
      <c r="J61" s="42">
        <f>SUM(H62:H68)*I61</f>
        <v>55445.7964</v>
      </c>
      <c r="K61" s="14">
        <f>J61*30.2/100</f>
        <v>16744.6305128</v>
      </c>
      <c r="L61" s="14">
        <f>K61+J61</f>
        <v>72190.4269128</v>
      </c>
    </row>
    <row r="62" spans="1:12" ht="15" customHeight="1">
      <c r="A62" s="12"/>
      <c r="B62" s="22" t="s">
        <v>41</v>
      </c>
      <c r="C62" s="13"/>
      <c r="D62" s="38"/>
      <c r="E62" s="25" t="s">
        <v>25</v>
      </c>
      <c r="F62" s="25">
        <v>20</v>
      </c>
      <c r="G62" s="51">
        <v>78152.6</v>
      </c>
      <c r="H62" s="40">
        <v>138</v>
      </c>
      <c r="I62" s="42"/>
      <c r="J62" s="42"/>
      <c r="K62" s="14"/>
      <c r="L62" s="42"/>
    </row>
    <row r="63" spans="1:12" ht="15" customHeight="1">
      <c r="A63" s="12"/>
      <c r="B63" s="22" t="s">
        <v>36</v>
      </c>
      <c r="C63" s="13"/>
      <c r="D63" s="38"/>
      <c r="E63" s="25" t="s">
        <v>25</v>
      </c>
      <c r="F63" s="25">
        <v>100</v>
      </c>
      <c r="G63" s="51">
        <v>13800</v>
      </c>
      <c r="H63" s="40">
        <v>44</v>
      </c>
      <c r="I63" s="42"/>
      <c r="J63" s="42"/>
      <c r="K63" s="14"/>
      <c r="L63" s="42"/>
    </row>
    <row r="64" spans="1:12" ht="15" customHeight="1">
      <c r="A64" s="12"/>
      <c r="B64" s="22" t="s">
        <v>37</v>
      </c>
      <c r="C64" s="13"/>
      <c r="D64" s="38"/>
      <c r="E64" s="25" t="s">
        <v>25</v>
      </c>
      <c r="F64" s="25">
        <v>100</v>
      </c>
      <c r="G64" s="51">
        <v>4205</v>
      </c>
      <c r="H64" s="40">
        <v>44</v>
      </c>
      <c r="I64" s="42"/>
      <c r="J64" s="42"/>
      <c r="K64" s="14"/>
      <c r="L64" s="14"/>
    </row>
    <row r="65" spans="1:12" ht="15" customHeight="1">
      <c r="A65" s="12"/>
      <c r="B65" s="22" t="s">
        <v>35</v>
      </c>
      <c r="C65" s="13"/>
      <c r="D65" s="38"/>
      <c r="E65" s="25" t="s">
        <v>8</v>
      </c>
      <c r="F65" s="25">
        <v>500</v>
      </c>
      <c r="G65" s="51">
        <v>5335</v>
      </c>
      <c r="H65" s="40">
        <v>14</v>
      </c>
      <c r="I65" s="42"/>
      <c r="J65" s="42"/>
      <c r="K65" s="14"/>
      <c r="L65" s="14"/>
    </row>
    <row r="66" spans="1:12" ht="15" customHeight="1">
      <c r="A66" s="12"/>
      <c r="B66" s="22" t="s">
        <v>14</v>
      </c>
      <c r="C66" s="13"/>
      <c r="D66" s="38"/>
      <c r="E66" s="25" t="s">
        <v>8</v>
      </c>
      <c r="F66" s="25">
        <v>4600</v>
      </c>
      <c r="G66" s="51">
        <v>104880</v>
      </c>
      <c r="H66" s="40">
        <v>164.68</v>
      </c>
      <c r="I66" s="42"/>
      <c r="J66" s="42"/>
      <c r="K66" s="14"/>
      <c r="L66" s="42"/>
    </row>
    <row r="67" spans="1:12" ht="15" customHeight="1">
      <c r="A67" s="12"/>
      <c r="B67" s="22" t="s">
        <v>61</v>
      </c>
      <c r="C67" s="13"/>
      <c r="D67" s="38"/>
      <c r="E67" s="25" t="s">
        <v>25</v>
      </c>
      <c r="F67" s="25">
        <v>1</v>
      </c>
      <c r="G67" s="51">
        <v>11500</v>
      </c>
      <c r="H67" s="40">
        <v>3.5</v>
      </c>
      <c r="I67" s="42"/>
      <c r="J67" s="42"/>
      <c r="K67" s="14"/>
      <c r="L67" s="42"/>
    </row>
    <row r="68" spans="1:12" ht="15" customHeight="1">
      <c r="A68" s="12"/>
      <c r="B68" s="22" t="s">
        <v>44</v>
      </c>
      <c r="C68" s="13"/>
      <c r="D68" s="38"/>
      <c r="E68" s="25" t="s">
        <v>25</v>
      </c>
      <c r="F68" s="25">
        <v>4</v>
      </c>
      <c r="G68" s="51">
        <v>1051.68</v>
      </c>
      <c r="H68" s="40">
        <v>3.2</v>
      </c>
      <c r="I68" s="42"/>
      <c r="J68" s="42"/>
      <c r="K68" s="14"/>
      <c r="L68" s="42"/>
    </row>
    <row r="69" spans="1:12" ht="15" customHeight="1">
      <c r="A69" s="12" t="s">
        <v>55</v>
      </c>
      <c r="B69" s="22" t="s">
        <v>74</v>
      </c>
      <c r="C69" s="13">
        <v>1972</v>
      </c>
      <c r="D69" s="38" t="s">
        <v>73</v>
      </c>
      <c r="E69" s="25"/>
      <c r="F69" s="25"/>
      <c r="G69" s="51"/>
      <c r="H69" s="40"/>
      <c r="I69" s="42"/>
      <c r="J69" s="42"/>
      <c r="K69" s="14"/>
      <c r="L69" s="42"/>
    </row>
    <row r="70" spans="1:12" ht="15" customHeight="1">
      <c r="A70" s="12"/>
      <c r="B70" s="22" t="s">
        <v>41</v>
      </c>
      <c r="C70" s="13"/>
      <c r="D70" s="38"/>
      <c r="E70" s="25" t="s">
        <v>25</v>
      </c>
      <c r="F70" s="25">
        <v>10</v>
      </c>
      <c r="G70" s="51">
        <v>39076.3</v>
      </c>
      <c r="H70" s="40">
        <v>55.6</v>
      </c>
      <c r="I70" s="14">
        <f>I15</f>
        <v>134.78</v>
      </c>
      <c r="J70" s="42">
        <f>SUM(H70:H74)*I70</f>
        <v>22319.568</v>
      </c>
      <c r="K70" s="14">
        <f>J70*30.2/100</f>
        <v>6740.5095360000005</v>
      </c>
      <c r="L70" s="14">
        <f>K70+J70</f>
        <v>29060.077536</v>
      </c>
    </row>
    <row r="71" spans="1:12" ht="15" customHeight="1">
      <c r="A71" s="12"/>
      <c r="B71" s="22" t="s">
        <v>36</v>
      </c>
      <c r="C71" s="13"/>
      <c r="D71" s="38"/>
      <c r="E71" s="25" t="s">
        <v>25</v>
      </c>
      <c r="F71" s="25">
        <v>40</v>
      </c>
      <c r="G71" s="51">
        <v>5520</v>
      </c>
      <c r="H71" s="40">
        <v>17.6</v>
      </c>
      <c r="I71" s="42"/>
      <c r="J71" s="42"/>
      <c r="K71" s="14"/>
      <c r="L71" s="42"/>
    </row>
    <row r="72" spans="1:12" ht="15" customHeight="1">
      <c r="A72" s="12"/>
      <c r="B72" s="22" t="s">
        <v>37</v>
      </c>
      <c r="C72" s="13"/>
      <c r="D72" s="38"/>
      <c r="E72" s="25" t="s">
        <v>25</v>
      </c>
      <c r="F72" s="25">
        <v>40</v>
      </c>
      <c r="G72" s="51">
        <v>1682</v>
      </c>
      <c r="H72" s="40">
        <v>17.6</v>
      </c>
      <c r="I72" s="42"/>
      <c r="J72" s="42"/>
      <c r="K72" s="14"/>
      <c r="L72" s="42"/>
    </row>
    <row r="73" spans="1:12" ht="15" customHeight="1">
      <c r="A73" s="12"/>
      <c r="B73" s="31" t="s">
        <v>14</v>
      </c>
      <c r="C73" s="13"/>
      <c r="D73" s="38"/>
      <c r="E73" s="25" t="s">
        <v>8</v>
      </c>
      <c r="F73" s="25">
        <v>2000</v>
      </c>
      <c r="G73" s="51">
        <v>45600</v>
      </c>
      <c r="H73" s="40">
        <v>71.6</v>
      </c>
      <c r="I73" s="42"/>
      <c r="J73" s="42"/>
      <c r="K73" s="14"/>
      <c r="L73" s="42"/>
    </row>
    <row r="74" spans="1:12" ht="15" customHeight="1">
      <c r="A74" s="12"/>
      <c r="B74" s="22" t="s">
        <v>44</v>
      </c>
      <c r="C74" s="13"/>
      <c r="D74" s="38"/>
      <c r="E74" s="25" t="s">
        <v>25</v>
      </c>
      <c r="F74" s="25">
        <v>4</v>
      </c>
      <c r="G74" s="51">
        <v>1051.68</v>
      </c>
      <c r="H74" s="40">
        <v>3.2</v>
      </c>
      <c r="I74" s="42"/>
      <c r="J74" s="42"/>
      <c r="K74" s="14"/>
      <c r="L74" s="14"/>
    </row>
    <row r="75" spans="1:12" ht="15" customHeight="1">
      <c r="A75" s="12" t="s">
        <v>56</v>
      </c>
      <c r="B75" s="22" t="s">
        <v>75</v>
      </c>
      <c r="C75" s="13">
        <v>1970</v>
      </c>
      <c r="D75" s="38" t="s">
        <v>73</v>
      </c>
      <c r="E75" s="25"/>
      <c r="F75" s="25"/>
      <c r="G75" s="51"/>
      <c r="H75" s="40"/>
      <c r="I75" s="14">
        <f>I15</f>
        <v>134.78</v>
      </c>
      <c r="J75" s="42">
        <f>SUM(H76:H80)*I75</f>
        <v>8749.9176</v>
      </c>
      <c r="K75" s="14">
        <f>J75*30.2/100</f>
        <v>2642.4751152</v>
      </c>
      <c r="L75" s="14">
        <f>K75+J75</f>
        <v>11392.3927152</v>
      </c>
    </row>
    <row r="76" spans="1:12" ht="15" customHeight="1">
      <c r="A76" s="24"/>
      <c r="B76" s="22" t="s">
        <v>26</v>
      </c>
      <c r="C76" s="13"/>
      <c r="D76" s="38"/>
      <c r="E76" s="25" t="s">
        <v>25</v>
      </c>
      <c r="F76" s="25">
        <v>4</v>
      </c>
      <c r="G76" s="51">
        <v>15630.52</v>
      </c>
      <c r="H76" s="40">
        <v>22.24</v>
      </c>
      <c r="I76" s="42"/>
      <c r="J76" s="42"/>
      <c r="K76" s="14"/>
      <c r="L76" s="42"/>
    </row>
    <row r="77" spans="1:12" ht="15" customHeight="1">
      <c r="A77" s="12"/>
      <c r="B77" s="22" t="s">
        <v>36</v>
      </c>
      <c r="C77" s="13"/>
      <c r="D77" s="38"/>
      <c r="E77" s="25" t="s">
        <v>25</v>
      </c>
      <c r="F77" s="25">
        <v>16</v>
      </c>
      <c r="G77" s="51">
        <v>2208</v>
      </c>
      <c r="H77" s="40">
        <v>7.04</v>
      </c>
      <c r="I77" s="14"/>
      <c r="J77" s="14"/>
      <c r="K77" s="14"/>
      <c r="L77" s="14"/>
    </row>
    <row r="78" spans="1:12" ht="15" customHeight="1">
      <c r="A78" s="12"/>
      <c r="B78" s="22" t="s">
        <v>37</v>
      </c>
      <c r="C78" s="13"/>
      <c r="D78" s="38"/>
      <c r="E78" s="25" t="s">
        <v>25</v>
      </c>
      <c r="F78" s="25">
        <v>16</v>
      </c>
      <c r="G78" s="40">
        <v>672.8</v>
      </c>
      <c r="H78" s="40">
        <v>7.04</v>
      </c>
      <c r="I78" s="14"/>
      <c r="J78" s="14"/>
      <c r="K78" s="14"/>
      <c r="L78" s="14"/>
    </row>
    <row r="79" spans="1:12" ht="15" customHeight="1">
      <c r="A79" s="12"/>
      <c r="B79" s="22" t="s">
        <v>14</v>
      </c>
      <c r="C79" s="13"/>
      <c r="D79" s="38"/>
      <c r="E79" s="25" t="s">
        <v>8</v>
      </c>
      <c r="F79" s="25">
        <v>750</v>
      </c>
      <c r="G79" s="40">
        <v>17100</v>
      </c>
      <c r="H79" s="40">
        <v>27</v>
      </c>
      <c r="I79" s="14"/>
      <c r="J79" s="14"/>
      <c r="K79" s="14"/>
      <c r="L79" s="14"/>
    </row>
    <row r="80" spans="1:12" ht="15" customHeight="1">
      <c r="A80" s="62"/>
      <c r="B80" s="63" t="s">
        <v>44</v>
      </c>
      <c r="C80" s="64"/>
      <c r="D80" s="65"/>
      <c r="E80" s="66" t="s">
        <v>25</v>
      </c>
      <c r="F80" s="66">
        <v>2</v>
      </c>
      <c r="G80" s="67">
        <v>525.94</v>
      </c>
      <c r="H80" s="67">
        <v>1.6</v>
      </c>
      <c r="I80" s="68"/>
      <c r="J80" s="68"/>
      <c r="K80" s="68"/>
      <c r="L80" s="68"/>
    </row>
    <row r="81" spans="1:12" s="27" customFormat="1" ht="15" customHeight="1" thickBot="1">
      <c r="A81" s="18"/>
      <c r="B81" s="43" t="s">
        <v>17</v>
      </c>
      <c r="C81" s="17"/>
      <c r="D81" s="44"/>
      <c r="E81" s="45"/>
      <c r="F81" s="45"/>
      <c r="G81" s="46">
        <f>SUM(G56:G80)</f>
        <v>461672.27999999997</v>
      </c>
      <c r="H81" s="69">
        <f>SUM(H56:H80)</f>
        <v>819.8800000000001</v>
      </c>
      <c r="I81" s="69">
        <f>I15</f>
        <v>134.78</v>
      </c>
      <c r="J81" s="69">
        <f>SUM(J55:J79)</f>
        <v>110503.4264</v>
      </c>
      <c r="K81" s="47">
        <f>J81*30.2/100</f>
        <v>33372.0347728</v>
      </c>
      <c r="L81" s="69">
        <f>K81+J81</f>
        <v>143875.4611728</v>
      </c>
    </row>
    <row r="82" spans="1:12" ht="15" customHeight="1">
      <c r="A82" s="28"/>
      <c r="B82" s="70" t="s">
        <v>22</v>
      </c>
      <c r="C82" s="30"/>
      <c r="D82" s="55"/>
      <c r="E82" s="71"/>
      <c r="F82" s="71"/>
      <c r="G82" s="57"/>
      <c r="H82" s="72"/>
      <c r="I82" s="59"/>
      <c r="J82" s="59"/>
      <c r="K82" s="60"/>
      <c r="L82" s="59"/>
    </row>
    <row r="83" spans="1:12" ht="15" customHeight="1">
      <c r="A83" s="12" t="s">
        <v>57</v>
      </c>
      <c r="B83" s="22" t="s">
        <v>93</v>
      </c>
      <c r="C83" s="13"/>
      <c r="D83" s="38"/>
      <c r="E83" s="73"/>
      <c r="F83" s="73"/>
      <c r="G83" s="51"/>
      <c r="H83" s="74"/>
      <c r="I83" s="14">
        <f>I15</f>
        <v>134.78</v>
      </c>
      <c r="J83" s="14">
        <f>SUM(H84:H85)*I83</f>
        <v>5132.4223999999995</v>
      </c>
      <c r="K83" s="14">
        <f>J83*30.2/100</f>
        <v>1549.9915647999997</v>
      </c>
      <c r="L83" s="14">
        <f>K83+J83</f>
        <v>6682.413964799999</v>
      </c>
    </row>
    <row r="84" spans="1:12" ht="15" customHeight="1">
      <c r="A84" s="12"/>
      <c r="B84" s="22" t="s">
        <v>94</v>
      </c>
      <c r="C84" s="13"/>
      <c r="D84" s="38"/>
      <c r="E84" s="25" t="s">
        <v>25</v>
      </c>
      <c r="F84" s="25">
        <v>2</v>
      </c>
      <c r="G84" s="75">
        <v>166440.68</v>
      </c>
      <c r="H84" s="25">
        <v>20.68</v>
      </c>
      <c r="I84" s="42"/>
      <c r="J84" s="42"/>
      <c r="K84" s="42"/>
      <c r="L84" s="42"/>
    </row>
    <row r="85" spans="1:12" ht="15" customHeight="1">
      <c r="A85" s="12"/>
      <c r="B85" s="22" t="s">
        <v>62</v>
      </c>
      <c r="C85" s="13"/>
      <c r="D85" s="38"/>
      <c r="E85" s="25" t="s">
        <v>25</v>
      </c>
      <c r="F85" s="25">
        <v>2</v>
      </c>
      <c r="G85" s="75">
        <v>118759.32</v>
      </c>
      <c r="H85" s="40">
        <v>17.4</v>
      </c>
      <c r="I85" s="14"/>
      <c r="J85" s="14"/>
      <c r="K85" s="14"/>
      <c r="L85" s="14"/>
    </row>
    <row r="86" spans="1:12" ht="15" customHeight="1">
      <c r="A86" s="12" t="s">
        <v>58</v>
      </c>
      <c r="B86" s="22" t="s">
        <v>76</v>
      </c>
      <c r="C86" s="32"/>
      <c r="D86" s="76"/>
      <c r="E86" s="25"/>
      <c r="F86" s="25"/>
      <c r="G86" s="75"/>
      <c r="H86" s="77"/>
      <c r="I86" s="14">
        <f>I15</f>
        <v>134.78</v>
      </c>
      <c r="J86" s="14">
        <f>SUM(H87:H92)*I86</f>
        <v>422895.16260000004</v>
      </c>
      <c r="K86" s="14">
        <f>J86*30.2/100</f>
        <v>127714.33910520001</v>
      </c>
      <c r="L86" s="14">
        <f>K86+J86</f>
        <v>550609.5017052001</v>
      </c>
    </row>
    <row r="87" spans="1:12" ht="15" customHeight="1">
      <c r="A87" s="12"/>
      <c r="B87" s="22" t="s">
        <v>18</v>
      </c>
      <c r="C87" s="13"/>
      <c r="D87" s="25"/>
      <c r="E87" s="25" t="s">
        <v>27</v>
      </c>
      <c r="F87" s="25">
        <v>1500</v>
      </c>
      <c r="G87" s="75">
        <v>111540</v>
      </c>
      <c r="H87" s="77">
        <v>1440</v>
      </c>
      <c r="I87" s="14"/>
      <c r="J87" s="14"/>
      <c r="K87" s="14"/>
      <c r="L87" s="14"/>
    </row>
    <row r="88" spans="1:12" ht="15" customHeight="1">
      <c r="A88" s="12"/>
      <c r="B88" s="22" t="s">
        <v>42</v>
      </c>
      <c r="C88" s="13"/>
      <c r="D88" s="25"/>
      <c r="E88" s="25" t="s">
        <v>25</v>
      </c>
      <c r="F88" s="25">
        <v>5</v>
      </c>
      <c r="G88" s="75">
        <v>12410.6</v>
      </c>
      <c r="H88" s="77">
        <v>5.25</v>
      </c>
      <c r="I88" s="14"/>
      <c r="J88" s="14"/>
      <c r="K88" s="14"/>
      <c r="L88" s="14"/>
    </row>
    <row r="89" spans="1:12" ht="15" customHeight="1">
      <c r="A89" s="12"/>
      <c r="B89" s="22" t="s">
        <v>43</v>
      </c>
      <c r="C89" s="13"/>
      <c r="D89" s="25"/>
      <c r="E89" s="25" t="s">
        <v>38</v>
      </c>
      <c r="F89" s="25">
        <v>100</v>
      </c>
      <c r="G89" s="75">
        <v>9712.65</v>
      </c>
      <c r="H89" s="77">
        <v>66</v>
      </c>
      <c r="I89" s="14"/>
      <c r="J89" s="14"/>
      <c r="K89" s="14"/>
      <c r="L89" s="14"/>
    </row>
    <row r="90" spans="1:12" ht="15" customHeight="1">
      <c r="A90" s="12"/>
      <c r="B90" s="22" t="s">
        <v>95</v>
      </c>
      <c r="C90" s="13"/>
      <c r="D90" s="38"/>
      <c r="E90" s="25" t="s">
        <v>25</v>
      </c>
      <c r="F90" s="25">
        <v>6</v>
      </c>
      <c r="G90" s="75">
        <v>38989.17</v>
      </c>
      <c r="H90" s="77">
        <v>59.22</v>
      </c>
      <c r="I90" s="14"/>
      <c r="J90" s="14"/>
      <c r="K90" s="14"/>
      <c r="L90" s="14"/>
    </row>
    <row r="91" spans="1:12" ht="15" customHeight="1">
      <c r="A91" s="12"/>
      <c r="B91" s="22" t="s">
        <v>63</v>
      </c>
      <c r="C91" s="13"/>
      <c r="D91" s="38"/>
      <c r="E91" s="25" t="s">
        <v>96</v>
      </c>
      <c r="F91" s="38" t="s">
        <v>97</v>
      </c>
      <c r="G91" s="75">
        <v>12288</v>
      </c>
      <c r="H91" s="77">
        <v>1264.8</v>
      </c>
      <c r="I91" s="14"/>
      <c r="J91" s="14"/>
      <c r="K91" s="14"/>
      <c r="L91" s="14"/>
    </row>
    <row r="92" spans="1:12" ht="15" customHeight="1">
      <c r="A92" s="12"/>
      <c r="B92" s="22" t="s">
        <v>64</v>
      </c>
      <c r="C92" s="13"/>
      <c r="D92" s="38"/>
      <c r="E92" s="25" t="s">
        <v>98</v>
      </c>
      <c r="F92" s="38" t="s">
        <v>99</v>
      </c>
      <c r="G92" s="75">
        <v>3807</v>
      </c>
      <c r="H92" s="40">
        <v>302.4</v>
      </c>
      <c r="I92" s="14"/>
      <c r="J92" s="14"/>
      <c r="K92" s="14"/>
      <c r="L92" s="14"/>
    </row>
    <row r="93" spans="1:12" ht="15" customHeight="1">
      <c r="A93" s="24"/>
      <c r="B93" s="78" t="s">
        <v>19</v>
      </c>
      <c r="C93" s="23"/>
      <c r="D93" s="52"/>
      <c r="E93" s="73"/>
      <c r="F93" s="73"/>
      <c r="G93" s="79">
        <f>SUM(G84:G92)</f>
        <v>473947.42</v>
      </c>
      <c r="H93" s="79">
        <f>SUM(H84:H92)</f>
        <v>3175.75</v>
      </c>
      <c r="I93" s="79">
        <f>I15</f>
        <v>134.78</v>
      </c>
      <c r="J93" s="49">
        <f>H93*I93</f>
        <v>428027.585</v>
      </c>
      <c r="K93" s="49">
        <f>J93*30.2/100</f>
        <v>129264.33067</v>
      </c>
      <c r="L93" s="49">
        <f>K93+J93</f>
        <v>557291.91567</v>
      </c>
    </row>
    <row r="94" spans="1:12" ht="15" customHeight="1">
      <c r="A94" s="24"/>
      <c r="B94" s="33" t="s">
        <v>20</v>
      </c>
      <c r="C94" s="23"/>
      <c r="D94" s="24"/>
      <c r="E94" s="23"/>
      <c r="F94" s="23"/>
      <c r="G94" s="34">
        <f>G25+G30+G53+G81+G93</f>
        <v>2270503.67</v>
      </c>
      <c r="H94" s="34">
        <f>H25+H30+H53+H81+H93</f>
        <v>8802.119999999999</v>
      </c>
      <c r="I94" s="34">
        <f>I15</f>
        <v>134.78</v>
      </c>
      <c r="J94" s="34">
        <f>J25+J30+J53+J81+J93</f>
        <v>1186349.7336</v>
      </c>
      <c r="K94" s="20">
        <f>J94*30.2/100</f>
        <v>358277.6195472</v>
      </c>
      <c r="L94" s="34">
        <f>K94+J94</f>
        <v>1544627.3531471998</v>
      </c>
    </row>
    <row r="95" spans="1:12" ht="15" customHeight="1">
      <c r="A95" s="24"/>
      <c r="B95" s="33" t="s">
        <v>100</v>
      </c>
      <c r="C95" s="23"/>
      <c r="D95" s="24"/>
      <c r="E95" s="23"/>
      <c r="F95" s="23">
        <v>6.8</v>
      </c>
      <c r="G95" s="34">
        <f>F95*G94/100</f>
        <v>154394.24956</v>
      </c>
      <c r="H95" s="35"/>
      <c r="I95" s="15"/>
      <c r="J95" s="15"/>
      <c r="K95" s="15"/>
      <c r="L95" s="26"/>
    </row>
    <row r="96" spans="1:12" ht="15" customHeight="1">
      <c r="A96" s="24"/>
      <c r="B96" s="33" t="s">
        <v>39</v>
      </c>
      <c r="C96" s="23"/>
      <c r="D96" s="24"/>
      <c r="E96" s="23"/>
      <c r="F96" s="23"/>
      <c r="G96" s="34">
        <f>G94+G95</f>
        <v>2424897.91956</v>
      </c>
      <c r="H96" s="35"/>
      <c r="I96" s="15"/>
      <c r="J96" s="15"/>
      <c r="K96" s="15"/>
      <c r="L96" s="26"/>
    </row>
    <row r="98" spans="6:9" ht="15.75">
      <c r="F98" s="36"/>
      <c r="G98" s="36"/>
      <c r="H98" s="36"/>
      <c r="I98" s="37"/>
    </row>
    <row r="99" spans="4:11" ht="15.75">
      <c r="D99" s="1"/>
      <c r="E99" s="1"/>
      <c r="F99" s="1" t="s">
        <v>65</v>
      </c>
      <c r="G99" s="1"/>
      <c r="H99" s="3" t="s">
        <v>59</v>
      </c>
      <c r="I99" s="3"/>
      <c r="J99" s="3" t="s">
        <v>21</v>
      </c>
      <c r="K99" s="3"/>
    </row>
    <row r="100" spans="4:11" ht="15.75">
      <c r="D100" s="1"/>
      <c r="E100" s="1"/>
      <c r="F100" s="1"/>
      <c r="G100" s="1"/>
      <c r="I100" s="3"/>
      <c r="J100" s="3"/>
      <c r="K100" s="3"/>
    </row>
    <row r="101" spans="4:11" ht="15.75">
      <c r="D101" s="1"/>
      <c r="E101" s="1"/>
      <c r="F101" s="1"/>
      <c r="G101" s="1"/>
      <c r="I101" s="3"/>
      <c r="J101" s="3"/>
      <c r="K101" s="3"/>
    </row>
    <row r="102" spans="4:8" ht="15.75">
      <c r="D102" s="3"/>
      <c r="H102" s="1"/>
    </row>
    <row r="103" spans="1:8" ht="15.75">
      <c r="A103" s="1" t="s">
        <v>68</v>
      </c>
      <c r="D103" s="3"/>
      <c r="H103" s="1"/>
    </row>
    <row r="104" spans="1:8" ht="15.75">
      <c r="A104" s="1" t="s">
        <v>60</v>
      </c>
      <c r="D104" s="3"/>
      <c r="H104" s="1"/>
    </row>
  </sheetData>
  <sheetProtection/>
  <mergeCells count="14">
    <mergeCell ref="A12:A13"/>
    <mergeCell ref="B12:B13"/>
    <mergeCell ref="C12:C13"/>
    <mergeCell ref="D12:D13"/>
    <mergeCell ref="B31:L31"/>
    <mergeCell ref="B26:L26"/>
    <mergeCell ref="K7:N7"/>
    <mergeCell ref="B14:L14"/>
    <mergeCell ref="E12:E13"/>
    <mergeCell ref="F12:F13"/>
    <mergeCell ref="G12:G13"/>
    <mergeCell ref="I12:K12"/>
    <mergeCell ref="L12:L13"/>
    <mergeCell ref="H12:H13"/>
  </mergeCells>
  <printOptions/>
  <pageMargins left="0.88" right="0.8" top="0.36" bottom="0.38" header="0.23" footer="0.18"/>
  <pageSetup horizontalDpi="600" verticalDpi="600" orientation="landscape" paperSize="9" scale="82" r:id="rId1"/>
  <rowBreaks count="2" manualBreakCount="2">
    <brk id="43" max="11" man="1"/>
    <brk id="96" max="11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4.125" style="1" customWidth="1"/>
    <col min="2" max="2" width="59.25390625" style="2" customWidth="1"/>
    <col min="3" max="3" width="7.125" style="3" customWidth="1"/>
    <col min="4" max="4" width="8.125" style="5" customWidth="1"/>
    <col min="5" max="5" width="6.75390625" style="3" customWidth="1"/>
    <col min="6" max="6" width="9.75390625" style="3" customWidth="1"/>
    <col min="7" max="7" width="15.00390625" style="3" customWidth="1"/>
    <col min="8" max="8" width="10.625" style="3" customWidth="1"/>
    <col min="9" max="9" width="9.375" style="1" bestFit="1" customWidth="1"/>
    <col min="10" max="10" width="14.25390625" style="1" customWidth="1"/>
    <col min="11" max="11" width="14.125" style="1" customWidth="1"/>
    <col min="12" max="12" width="13.875" style="1" customWidth="1"/>
    <col min="13" max="16384" width="9.125" style="1" customWidth="1"/>
  </cols>
  <sheetData>
    <row r="1" spans="2:14" ht="15.75">
      <c r="B1" s="1"/>
      <c r="C1" s="2"/>
      <c r="D1" s="3"/>
      <c r="E1" s="1"/>
      <c r="F1" s="1"/>
      <c r="G1" s="1"/>
      <c r="H1" s="1"/>
      <c r="K1" s="1" t="s">
        <v>23</v>
      </c>
      <c r="L1" s="3"/>
      <c r="M1" s="3"/>
      <c r="N1" s="4"/>
    </row>
    <row r="2" spans="2:14" ht="15.75">
      <c r="B2" s="1"/>
      <c r="C2" s="2"/>
      <c r="D2" s="3"/>
      <c r="E2" s="1"/>
      <c r="F2" s="1"/>
      <c r="G2" s="1"/>
      <c r="H2" s="1"/>
      <c r="K2" s="1" t="s">
        <v>66</v>
      </c>
      <c r="L2" s="3"/>
      <c r="M2" s="3"/>
      <c r="N2" s="4"/>
    </row>
    <row r="3" spans="2:14" ht="15.75">
      <c r="B3" s="1"/>
      <c r="C3" s="2"/>
      <c r="D3" s="3"/>
      <c r="E3" s="1"/>
      <c r="F3" s="1"/>
      <c r="G3" s="1"/>
      <c r="H3" s="1"/>
      <c r="K3" s="1" t="s">
        <v>46</v>
      </c>
      <c r="L3" s="3"/>
      <c r="M3" s="3"/>
      <c r="N3" s="4"/>
    </row>
    <row r="4" spans="3:14" ht="15.75">
      <c r="C4" s="2"/>
      <c r="D4" s="3"/>
      <c r="E4" s="1"/>
      <c r="F4" s="1"/>
      <c r="G4" s="1"/>
      <c r="H4" s="1"/>
      <c r="K4" s="2"/>
      <c r="L4" s="3"/>
      <c r="M4" s="3"/>
      <c r="N4" s="4"/>
    </row>
    <row r="5" spans="4:14" ht="15.75">
      <c r="D5" s="3"/>
      <c r="E5" s="1"/>
      <c r="F5" s="1"/>
      <c r="G5" s="1"/>
      <c r="H5" s="1"/>
      <c r="K5" s="2"/>
      <c r="L5" s="3"/>
      <c r="M5" s="3"/>
      <c r="N5" s="3"/>
    </row>
    <row r="6" spans="2:14" ht="15.75">
      <c r="B6" s="1"/>
      <c r="D6" s="3"/>
      <c r="E6" s="1"/>
      <c r="F6" s="1"/>
      <c r="G6" s="1"/>
      <c r="H6" s="1"/>
      <c r="K6" s="1" t="s">
        <v>67</v>
      </c>
      <c r="L6" s="3"/>
      <c r="M6" s="3"/>
      <c r="N6" s="4"/>
    </row>
    <row r="7" spans="4:14" ht="13.5" customHeight="1">
      <c r="D7" s="3"/>
      <c r="E7" s="1"/>
      <c r="F7" s="1"/>
      <c r="G7" s="1"/>
      <c r="H7" s="1"/>
      <c r="K7" s="80" t="s">
        <v>101</v>
      </c>
      <c r="L7" s="80"/>
      <c r="M7" s="80"/>
      <c r="N7" s="80"/>
    </row>
    <row r="8" ht="15.75">
      <c r="F8" s="6" t="s">
        <v>24</v>
      </c>
    </row>
    <row r="9" ht="15.75">
      <c r="F9" s="6" t="s">
        <v>28</v>
      </c>
    </row>
    <row r="10" ht="15.75">
      <c r="F10" s="6" t="s">
        <v>102</v>
      </c>
    </row>
    <row r="11" ht="16.5" thickBot="1"/>
    <row r="12" spans="1:12" s="7" customFormat="1" ht="12.75" customHeight="1">
      <c r="A12" s="89" t="s">
        <v>0</v>
      </c>
      <c r="B12" s="84" t="s">
        <v>1</v>
      </c>
      <c r="C12" s="84" t="s">
        <v>2</v>
      </c>
      <c r="D12" s="91" t="s">
        <v>3</v>
      </c>
      <c r="E12" s="84" t="s">
        <v>4</v>
      </c>
      <c r="F12" s="84" t="s">
        <v>5</v>
      </c>
      <c r="G12" s="84" t="s">
        <v>6</v>
      </c>
      <c r="H12" s="84" t="s">
        <v>7</v>
      </c>
      <c r="I12" s="86" t="s">
        <v>31</v>
      </c>
      <c r="J12" s="86"/>
      <c r="K12" s="86"/>
      <c r="L12" s="87" t="s">
        <v>34</v>
      </c>
    </row>
    <row r="13" spans="1:12" s="7" customFormat="1" ht="70.5" customHeight="1" thickBot="1">
      <c r="A13" s="90"/>
      <c r="B13" s="85"/>
      <c r="C13" s="85"/>
      <c r="D13" s="92"/>
      <c r="E13" s="85"/>
      <c r="F13" s="85"/>
      <c r="G13" s="85"/>
      <c r="H13" s="85"/>
      <c r="I13" s="8" t="s">
        <v>32</v>
      </c>
      <c r="J13" s="8" t="s">
        <v>33</v>
      </c>
      <c r="K13" s="8" t="s">
        <v>69</v>
      </c>
      <c r="L13" s="88"/>
    </row>
    <row r="14" spans="1:12" ht="15" customHeight="1">
      <c r="A14" s="9"/>
      <c r="B14" s="81" t="s">
        <v>10</v>
      </c>
      <c r="C14" s="82"/>
      <c r="D14" s="82"/>
      <c r="E14" s="82"/>
      <c r="F14" s="82"/>
      <c r="G14" s="82"/>
      <c r="H14" s="82"/>
      <c r="I14" s="82"/>
      <c r="J14" s="82"/>
      <c r="K14" s="82"/>
      <c r="L14" s="83"/>
    </row>
    <row r="15" spans="1:12" ht="15" customHeight="1">
      <c r="A15" s="97" t="s">
        <v>47</v>
      </c>
      <c r="B15" s="22" t="s">
        <v>103</v>
      </c>
      <c r="C15" s="13">
        <v>1971</v>
      </c>
      <c r="D15" s="38" t="s">
        <v>45</v>
      </c>
      <c r="E15" s="25"/>
      <c r="F15" s="25"/>
      <c r="G15" s="25"/>
      <c r="H15" s="25"/>
      <c r="I15" s="14">
        <v>141.52</v>
      </c>
      <c r="J15" s="14">
        <f>SUM(H16:H19)*I15</f>
        <v>124083.32080000002</v>
      </c>
      <c r="K15" s="14">
        <f>J15*30.2/100</f>
        <v>37473.1628816</v>
      </c>
      <c r="L15" s="39">
        <f>J15+K15</f>
        <v>161556.48368160002</v>
      </c>
    </row>
    <row r="16" spans="1:12" ht="15" customHeight="1">
      <c r="A16" s="97"/>
      <c r="B16" s="22" t="s">
        <v>80</v>
      </c>
      <c r="C16" s="13"/>
      <c r="D16" s="38"/>
      <c r="E16" s="25" t="s">
        <v>8</v>
      </c>
      <c r="F16" s="25">
        <v>1115</v>
      </c>
      <c r="G16" s="40">
        <v>730414.2</v>
      </c>
      <c r="H16" s="40">
        <v>825.1</v>
      </c>
      <c r="I16" s="14"/>
      <c r="J16" s="14"/>
      <c r="K16" s="14"/>
      <c r="L16" s="39"/>
    </row>
    <row r="17" spans="1:12" ht="15" customHeight="1">
      <c r="A17" s="97"/>
      <c r="B17" s="22" t="s">
        <v>70</v>
      </c>
      <c r="C17" s="13"/>
      <c r="D17" s="38"/>
      <c r="E17" s="25" t="s">
        <v>25</v>
      </c>
      <c r="F17" s="25">
        <v>3</v>
      </c>
      <c r="G17" s="40">
        <f>19242.33-3822.03</f>
        <v>15420.300000000001</v>
      </c>
      <c r="H17" s="40">
        <v>27</v>
      </c>
      <c r="I17" s="14"/>
      <c r="J17" s="14"/>
      <c r="K17" s="14"/>
      <c r="L17" s="39"/>
    </row>
    <row r="18" spans="1:12" ht="15" customHeight="1">
      <c r="A18" s="97"/>
      <c r="B18" s="41" t="s">
        <v>71</v>
      </c>
      <c r="C18" s="13"/>
      <c r="D18" s="38"/>
      <c r="E18" s="25" t="s">
        <v>25</v>
      </c>
      <c r="F18" s="25">
        <v>2</v>
      </c>
      <c r="G18" s="40">
        <v>9595.13</v>
      </c>
      <c r="H18" s="40">
        <v>18</v>
      </c>
      <c r="I18" s="14"/>
      <c r="J18" s="14"/>
      <c r="K18" s="14"/>
      <c r="L18" s="39"/>
    </row>
    <row r="19" spans="1:12" ht="15" customHeight="1">
      <c r="A19" s="97"/>
      <c r="B19" s="22" t="s">
        <v>72</v>
      </c>
      <c r="C19" s="13"/>
      <c r="D19" s="38"/>
      <c r="E19" s="25" t="s">
        <v>8</v>
      </c>
      <c r="F19" s="25">
        <v>1115</v>
      </c>
      <c r="G19" s="40">
        <v>6667.7</v>
      </c>
      <c r="H19" s="40">
        <v>6.69</v>
      </c>
      <c r="I19" s="14"/>
      <c r="J19" s="14"/>
      <c r="K19" s="14"/>
      <c r="L19" s="39"/>
    </row>
    <row r="20" spans="1:12" ht="15" customHeight="1">
      <c r="A20" s="97" t="s">
        <v>50</v>
      </c>
      <c r="B20" s="22" t="s">
        <v>104</v>
      </c>
      <c r="C20" s="13">
        <v>1970</v>
      </c>
      <c r="D20" s="38" t="s">
        <v>45</v>
      </c>
      <c r="E20" s="25"/>
      <c r="F20" s="25"/>
      <c r="G20" s="40"/>
      <c r="H20" s="42"/>
      <c r="I20" s="14">
        <f>I15</f>
        <v>141.52</v>
      </c>
      <c r="J20" s="14">
        <f>SUM(H21:H24)*I20</f>
        <v>12920.776</v>
      </c>
      <c r="K20" s="14">
        <f>J20*30.2/100</f>
        <v>3902.074352</v>
      </c>
      <c r="L20" s="39">
        <f>J20+K20</f>
        <v>16822.850352</v>
      </c>
    </row>
    <row r="21" spans="1:12" ht="15" customHeight="1">
      <c r="A21" s="97"/>
      <c r="B21" s="22" t="s">
        <v>80</v>
      </c>
      <c r="C21" s="13"/>
      <c r="D21" s="38"/>
      <c r="E21" s="25" t="s">
        <v>8</v>
      </c>
      <c r="F21" s="25">
        <v>50</v>
      </c>
      <c r="G21" s="40">
        <v>32754</v>
      </c>
      <c r="H21" s="40">
        <v>37</v>
      </c>
      <c r="I21" s="14"/>
      <c r="J21" s="14"/>
      <c r="K21" s="14"/>
      <c r="L21" s="39"/>
    </row>
    <row r="22" spans="1:12" ht="15" customHeight="1">
      <c r="A22" s="97"/>
      <c r="B22" s="22" t="s">
        <v>70</v>
      </c>
      <c r="C22" s="13"/>
      <c r="D22" s="38"/>
      <c r="E22" s="25" t="s">
        <v>25</v>
      </c>
      <c r="F22" s="25">
        <v>2</v>
      </c>
      <c r="G22" s="40">
        <v>4315.23</v>
      </c>
      <c r="H22" s="40">
        <v>18</v>
      </c>
      <c r="I22" s="14"/>
      <c r="J22" s="14"/>
      <c r="K22" s="14"/>
      <c r="L22" s="39"/>
    </row>
    <row r="23" spans="1:12" ht="15" customHeight="1">
      <c r="A23" s="97"/>
      <c r="B23" s="22" t="s">
        <v>71</v>
      </c>
      <c r="C23" s="13"/>
      <c r="D23" s="38"/>
      <c r="E23" s="25" t="s">
        <v>25</v>
      </c>
      <c r="F23" s="25">
        <v>4</v>
      </c>
      <c r="G23" s="40">
        <f>3814.92+33.9</f>
        <v>3848.82</v>
      </c>
      <c r="H23" s="40">
        <v>36</v>
      </c>
      <c r="I23" s="14"/>
      <c r="J23" s="14"/>
      <c r="K23" s="14"/>
      <c r="L23" s="39"/>
    </row>
    <row r="24" spans="1:12" ht="15" customHeight="1">
      <c r="A24" s="97"/>
      <c r="B24" s="22" t="s">
        <v>72</v>
      </c>
      <c r="C24" s="13"/>
      <c r="D24" s="38"/>
      <c r="E24" s="25" t="s">
        <v>8</v>
      </c>
      <c r="F24" s="25">
        <v>50</v>
      </c>
      <c r="G24" s="40">
        <v>299</v>
      </c>
      <c r="H24" s="40">
        <v>0.3</v>
      </c>
      <c r="I24" s="14"/>
      <c r="J24" s="14"/>
      <c r="K24" s="14"/>
      <c r="L24" s="39"/>
    </row>
    <row r="25" spans="1:12" ht="15" customHeight="1" thickBot="1">
      <c r="A25" s="16"/>
      <c r="B25" s="43" t="s">
        <v>9</v>
      </c>
      <c r="C25" s="17"/>
      <c r="D25" s="44"/>
      <c r="E25" s="45"/>
      <c r="F25" s="45"/>
      <c r="G25" s="46">
        <f>SUM(G16:G24)</f>
        <v>803314.3799999999</v>
      </c>
      <c r="H25" s="46">
        <f>SUM(H16:H24)</f>
        <v>968.09</v>
      </c>
      <c r="I25" s="46">
        <f>I15</f>
        <v>141.52</v>
      </c>
      <c r="J25" s="47">
        <f>SUM(J15:J24)</f>
        <v>137004.09680000003</v>
      </c>
      <c r="K25" s="47">
        <f>J25*30.2/100</f>
        <v>41375.237233600004</v>
      </c>
      <c r="L25" s="48">
        <f>SUM(L15:L24)</f>
        <v>178379.33403360003</v>
      </c>
    </row>
    <row r="26" spans="1:12" ht="15" customHeight="1">
      <c r="A26" s="9"/>
      <c r="B26" s="98" t="s">
        <v>11</v>
      </c>
      <c r="C26" s="98"/>
      <c r="D26" s="98"/>
      <c r="E26" s="98"/>
      <c r="F26" s="98"/>
      <c r="G26" s="98"/>
      <c r="H26" s="98"/>
      <c r="I26" s="98"/>
      <c r="J26" s="98"/>
      <c r="K26" s="98"/>
      <c r="L26" s="99"/>
    </row>
    <row r="27" spans="1:12" ht="15" customHeight="1">
      <c r="A27" s="97" t="s">
        <v>48</v>
      </c>
      <c r="B27" s="22" t="s">
        <v>105</v>
      </c>
      <c r="C27" s="13">
        <v>1976</v>
      </c>
      <c r="D27" s="38" t="s">
        <v>45</v>
      </c>
      <c r="E27" s="25"/>
      <c r="F27" s="25"/>
      <c r="G27" s="40"/>
      <c r="H27" s="25"/>
      <c r="I27" s="14">
        <f>I15</f>
        <v>141.52</v>
      </c>
      <c r="J27" s="14">
        <f>SUM(H28:H30)*I27</f>
        <v>27242.600000000002</v>
      </c>
      <c r="K27" s="14">
        <f>J27*30.2/100</f>
        <v>8227.2652</v>
      </c>
      <c r="L27" s="39">
        <f>J27+K27</f>
        <v>35469.8652</v>
      </c>
    </row>
    <row r="28" spans="1:12" ht="15" customHeight="1">
      <c r="A28" s="97"/>
      <c r="B28" s="22" t="s">
        <v>80</v>
      </c>
      <c r="C28" s="13"/>
      <c r="D28" s="38"/>
      <c r="E28" s="100" t="s">
        <v>8</v>
      </c>
      <c r="F28" s="100">
        <v>250</v>
      </c>
      <c r="G28" s="40">
        <v>58580</v>
      </c>
      <c r="H28" s="40">
        <v>185</v>
      </c>
      <c r="I28" s="14"/>
      <c r="J28" s="14"/>
      <c r="K28" s="49"/>
      <c r="L28" s="39"/>
    </row>
    <row r="29" spans="1:12" ht="15" customHeight="1">
      <c r="A29" s="97"/>
      <c r="B29" s="22" t="s">
        <v>71</v>
      </c>
      <c r="C29" s="13"/>
      <c r="D29" s="38"/>
      <c r="E29" s="100" t="s">
        <v>25</v>
      </c>
      <c r="F29" s="100">
        <v>2</v>
      </c>
      <c r="G29" s="40">
        <v>3179.34</v>
      </c>
      <c r="H29" s="40">
        <v>6</v>
      </c>
      <c r="I29" s="14"/>
      <c r="J29" s="14"/>
      <c r="K29" s="49"/>
      <c r="L29" s="39"/>
    </row>
    <row r="30" spans="1:12" ht="15" customHeight="1">
      <c r="A30" s="97"/>
      <c r="B30" s="22" t="s">
        <v>72</v>
      </c>
      <c r="C30" s="13"/>
      <c r="D30" s="65"/>
      <c r="E30" s="100" t="s">
        <v>8</v>
      </c>
      <c r="F30" s="100">
        <v>250</v>
      </c>
      <c r="G30" s="67">
        <v>1495</v>
      </c>
      <c r="H30" s="67">
        <v>1.5</v>
      </c>
      <c r="I30" s="68"/>
      <c r="J30" s="68"/>
      <c r="K30" s="101"/>
      <c r="L30" s="102"/>
    </row>
    <row r="31" spans="1:12" ht="15" customHeight="1">
      <c r="A31" s="97" t="s">
        <v>106</v>
      </c>
      <c r="B31" s="22" t="s">
        <v>107</v>
      </c>
      <c r="C31" s="13">
        <v>1975</v>
      </c>
      <c r="D31" s="65" t="s">
        <v>45</v>
      </c>
      <c r="E31" s="103"/>
      <c r="F31" s="103"/>
      <c r="G31" s="67"/>
      <c r="H31" s="67"/>
      <c r="I31" s="14">
        <f>I27</f>
        <v>141.52</v>
      </c>
      <c r="J31" s="14">
        <f>SUM(H32:H34)*I31</f>
        <v>27242.600000000002</v>
      </c>
      <c r="K31" s="14">
        <f>J31*30.2/100</f>
        <v>8227.2652</v>
      </c>
      <c r="L31" s="39">
        <f>J31+K31</f>
        <v>35469.8652</v>
      </c>
    </row>
    <row r="32" spans="1:12" ht="15" customHeight="1">
      <c r="A32" s="97"/>
      <c r="B32" s="22" t="s">
        <v>80</v>
      </c>
      <c r="C32" s="13"/>
      <c r="D32" s="38"/>
      <c r="E32" s="100" t="s">
        <v>8</v>
      </c>
      <c r="F32" s="100">
        <v>250</v>
      </c>
      <c r="G32" s="67">
        <v>58580</v>
      </c>
      <c r="H32" s="67">
        <v>185</v>
      </c>
      <c r="I32" s="68"/>
      <c r="J32" s="68"/>
      <c r="K32" s="101"/>
      <c r="L32" s="102"/>
    </row>
    <row r="33" spans="1:12" ht="15" customHeight="1">
      <c r="A33" s="97"/>
      <c r="B33" s="22" t="s">
        <v>71</v>
      </c>
      <c r="C33" s="13"/>
      <c r="D33" s="38"/>
      <c r="E33" s="100" t="s">
        <v>25</v>
      </c>
      <c r="F33" s="100">
        <v>2</v>
      </c>
      <c r="G33" s="67">
        <v>3196.29</v>
      </c>
      <c r="H33" s="67">
        <v>6</v>
      </c>
      <c r="I33" s="68"/>
      <c r="J33" s="68"/>
      <c r="K33" s="101"/>
      <c r="L33" s="102"/>
    </row>
    <row r="34" spans="1:12" ht="15" customHeight="1">
      <c r="A34" s="97"/>
      <c r="B34" s="22" t="s">
        <v>72</v>
      </c>
      <c r="C34" s="13"/>
      <c r="D34" s="38"/>
      <c r="E34" s="100" t="s">
        <v>8</v>
      </c>
      <c r="F34" s="100">
        <v>250</v>
      </c>
      <c r="G34" s="67">
        <v>1495</v>
      </c>
      <c r="H34" s="67">
        <v>1.5</v>
      </c>
      <c r="I34" s="68"/>
      <c r="J34" s="68"/>
      <c r="K34" s="101"/>
      <c r="L34" s="102"/>
    </row>
    <row r="35" spans="1:12" ht="15" customHeight="1" thickBot="1">
      <c r="A35" s="16"/>
      <c r="B35" s="43" t="s">
        <v>12</v>
      </c>
      <c r="C35" s="21"/>
      <c r="D35" s="50"/>
      <c r="E35" s="45"/>
      <c r="F35" s="45"/>
      <c r="G35" s="46">
        <f>SUM(G26:G34)</f>
        <v>126525.62999999999</v>
      </c>
      <c r="H35" s="46">
        <f>SUM(H26:H34)</f>
        <v>385</v>
      </c>
      <c r="I35" s="46">
        <f>I15</f>
        <v>141.52</v>
      </c>
      <c r="J35" s="47">
        <f>SUM(J27:J32,)</f>
        <v>54485.200000000004</v>
      </c>
      <c r="K35" s="47">
        <f>J35*30.2/100</f>
        <v>16454.5304</v>
      </c>
      <c r="L35" s="48">
        <f>SUM(L27:L32)</f>
        <v>70939.7304</v>
      </c>
    </row>
    <row r="36" spans="1:12" ht="15" customHeight="1">
      <c r="A36" s="9"/>
      <c r="B36" s="104" t="s">
        <v>13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6"/>
    </row>
    <row r="37" spans="1:12" ht="15" customHeight="1">
      <c r="A37" s="97" t="s">
        <v>49</v>
      </c>
      <c r="B37" s="22" t="s">
        <v>108</v>
      </c>
      <c r="C37" s="13">
        <v>1970</v>
      </c>
      <c r="D37" s="38"/>
      <c r="E37" s="25"/>
      <c r="F37" s="25"/>
      <c r="G37" s="51"/>
      <c r="H37" s="25"/>
      <c r="I37" s="14">
        <f>I15</f>
        <v>141.52</v>
      </c>
      <c r="J37" s="14">
        <f>SUM(H38:H45)*I37</f>
        <v>78778.5232</v>
      </c>
      <c r="K37" s="14">
        <f>J37*30.2/100</f>
        <v>23791.114006399996</v>
      </c>
      <c r="L37" s="39">
        <f>J37+K37</f>
        <v>102569.63720639999</v>
      </c>
    </row>
    <row r="38" spans="1:12" s="27" customFormat="1" ht="15" customHeight="1">
      <c r="A38" s="97"/>
      <c r="B38" s="22" t="s">
        <v>26</v>
      </c>
      <c r="C38" s="23"/>
      <c r="D38" s="52"/>
      <c r="E38" s="100" t="s">
        <v>25</v>
      </c>
      <c r="F38" s="100">
        <v>22</v>
      </c>
      <c r="G38" s="40">
        <v>144075.58</v>
      </c>
      <c r="H38" s="40">
        <v>151.8</v>
      </c>
      <c r="I38" s="53"/>
      <c r="J38" s="53"/>
      <c r="K38" s="14"/>
      <c r="L38" s="107"/>
    </row>
    <row r="39" spans="1:12" ht="15" customHeight="1">
      <c r="A39" s="97"/>
      <c r="B39" s="22" t="s">
        <v>109</v>
      </c>
      <c r="C39" s="13"/>
      <c r="D39" s="38"/>
      <c r="E39" s="100" t="s">
        <v>25</v>
      </c>
      <c r="F39" s="100">
        <v>4</v>
      </c>
      <c r="G39" s="40">
        <v>26195.56</v>
      </c>
      <c r="H39" s="40">
        <v>27.6</v>
      </c>
      <c r="I39" s="42"/>
      <c r="J39" s="42"/>
      <c r="K39" s="14"/>
      <c r="L39" s="108"/>
    </row>
    <row r="40" spans="1:12" ht="15" customHeight="1">
      <c r="A40" s="97"/>
      <c r="B40" s="22" t="s">
        <v>61</v>
      </c>
      <c r="C40" s="13"/>
      <c r="D40" s="38"/>
      <c r="E40" s="100" t="s">
        <v>25</v>
      </c>
      <c r="F40" s="100">
        <v>2</v>
      </c>
      <c r="G40" s="40">
        <v>21000</v>
      </c>
      <c r="H40" s="40">
        <v>7</v>
      </c>
      <c r="I40" s="42"/>
      <c r="J40" s="42"/>
      <c r="K40" s="14"/>
      <c r="L40" s="108"/>
    </row>
    <row r="41" spans="1:12" ht="15" customHeight="1">
      <c r="A41" s="97"/>
      <c r="B41" s="22" t="s">
        <v>30</v>
      </c>
      <c r="C41" s="13"/>
      <c r="D41" s="38"/>
      <c r="E41" s="100" t="s">
        <v>25</v>
      </c>
      <c r="F41" s="100">
        <v>156</v>
      </c>
      <c r="G41" s="40">
        <v>40560</v>
      </c>
      <c r="H41" s="40">
        <v>68.64</v>
      </c>
      <c r="I41" s="42"/>
      <c r="J41" s="42"/>
      <c r="K41" s="14"/>
      <c r="L41" s="108"/>
    </row>
    <row r="42" spans="1:12" ht="15" customHeight="1">
      <c r="A42" s="97"/>
      <c r="B42" s="22" t="s">
        <v>29</v>
      </c>
      <c r="C42" s="13"/>
      <c r="D42" s="38"/>
      <c r="E42" s="100" t="s">
        <v>25</v>
      </c>
      <c r="F42" s="100">
        <v>156</v>
      </c>
      <c r="G42" s="40">
        <v>88531.56</v>
      </c>
      <c r="H42" s="40">
        <v>68.64</v>
      </c>
      <c r="I42" s="42"/>
      <c r="J42" s="42"/>
      <c r="K42" s="14"/>
      <c r="L42" s="108"/>
    </row>
    <row r="43" spans="1:12" ht="15" customHeight="1">
      <c r="A43" s="97"/>
      <c r="B43" s="22" t="s">
        <v>40</v>
      </c>
      <c r="C43" s="13"/>
      <c r="D43" s="38"/>
      <c r="E43" s="100" t="s">
        <v>25</v>
      </c>
      <c r="F43" s="100">
        <v>3</v>
      </c>
      <c r="G43" s="40">
        <v>4576.26</v>
      </c>
      <c r="H43" s="40">
        <v>4.5</v>
      </c>
      <c r="I43" s="42"/>
      <c r="J43" s="42"/>
      <c r="K43" s="14"/>
      <c r="L43" s="108"/>
    </row>
    <row r="44" spans="1:12" ht="15" customHeight="1">
      <c r="A44" s="97"/>
      <c r="B44" s="22" t="s">
        <v>88</v>
      </c>
      <c r="C44" s="13"/>
      <c r="D44" s="38"/>
      <c r="E44" s="100" t="s">
        <v>8</v>
      </c>
      <c r="F44" s="100">
        <v>4680</v>
      </c>
      <c r="G44" s="40">
        <v>117374.4</v>
      </c>
      <c r="H44" s="40">
        <v>168.48</v>
      </c>
      <c r="I44" s="42"/>
      <c r="J44" s="42"/>
      <c r="K44" s="14"/>
      <c r="L44" s="108"/>
    </row>
    <row r="45" spans="1:12" ht="15" customHeight="1">
      <c r="A45" s="97"/>
      <c r="B45" s="22" t="s">
        <v>44</v>
      </c>
      <c r="C45" s="13"/>
      <c r="D45" s="38"/>
      <c r="E45" s="100" t="s">
        <v>25</v>
      </c>
      <c r="F45" s="100">
        <v>2</v>
      </c>
      <c r="G45" s="40">
        <v>79.94</v>
      </c>
      <c r="H45" s="25">
        <v>60</v>
      </c>
      <c r="I45" s="14"/>
      <c r="J45" s="14"/>
      <c r="K45" s="14"/>
      <c r="L45" s="39"/>
    </row>
    <row r="46" spans="1:12" ht="15" customHeight="1">
      <c r="A46" s="97" t="s">
        <v>51</v>
      </c>
      <c r="B46" s="22" t="s">
        <v>110</v>
      </c>
      <c r="C46" s="13">
        <v>1971</v>
      </c>
      <c r="D46" s="38"/>
      <c r="E46" s="25"/>
      <c r="F46" s="25"/>
      <c r="G46" s="40"/>
      <c r="H46" s="40"/>
      <c r="I46" s="14">
        <f>I15</f>
        <v>141.52</v>
      </c>
      <c r="J46" s="109">
        <f>SUM(H47:H51)*I46</f>
        <v>123549.79040000001</v>
      </c>
      <c r="K46" s="14">
        <f>J46*30.2/100</f>
        <v>37312.0367008</v>
      </c>
      <c r="L46" s="39">
        <f>J46+K46</f>
        <v>160861.8271008</v>
      </c>
    </row>
    <row r="47" spans="1:12" ht="15" customHeight="1">
      <c r="A47" s="97"/>
      <c r="B47" s="22" t="s">
        <v>26</v>
      </c>
      <c r="C47" s="13"/>
      <c r="D47" s="38"/>
      <c r="E47" s="110" t="s">
        <v>25</v>
      </c>
      <c r="F47" s="110">
        <v>4</v>
      </c>
      <c r="G47" s="40">
        <v>26195.56</v>
      </c>
      <c r="H47" s="40">
        <v>27.6</v>
      </c>
      <c r="I47" s="42"/>
      <c r="J47" s="42"/>
      <c r="K47" s="14"/>
      <c r="L47" s="108"/>
    </row>
    <row r="48" spans="1:12" ht="15" customHeight="1">
      <c r="A48" s="97"/>
      <c r="B48" s="22" t="s">
        <v>61</v>
      </c>
      <c r="C48" s="13"/>
      <c r="D48" s="38"/>
      <c r="E48" s="100" t="s">
        <v>25</v>
      </c>
      <c r="F48" s="100">
        <v>1</v>
      </c>
      <c r="G48" s="40">
        <v>10500</v>
      </c>
      <c r="H48" s="40">
        <v>3.5</v>
      </c>
      <c r="I48" s="42"/>
      <c r="J48" s="42"/>
      <c r="K48" s="14"/>
      <c r="L48" s="108"/>
    </row>
    <row r="49" spans="1:12" ht="15" customHeight="1">
      <c r="A49" s="97"/>
      <c r="B49" s="22" t="s">
        <v>30</v>
      </c>
      <c r="C49" s="13"/>
      <c r="D49" s="38"/>
      <c r="E49" s="13" t="s">
        <v>25</v>
      </c>
      <c r="F49" s="13">
        <v>12</v>
      </c>
      <c r="G49" s="40">
        <v>3120</v>
      </c>
      <c r="H49" s="40">
        <v>5.28</v>
      </c>
      <c r="I49" s="42"/>
      <c r="J49" s="42"/>
      <c r="K49" s="14"/>
      <c r="L49" s="108"/>
    </row>
    <row r="50" spans="1:12" ht="15" customHeight="1">
      <c r="A50" s="97"/>
      <c r="B50" s="22" t="s">
        <v>88</v>
      </c>
      <c r="C50" s="13"/>
      <c r="D50" s="38"/>
      <c r="E50" s="13" t="s">
        <v>8</v>
      </c>
      <c r="F50" s="13">
        <v>3240</v>
      </c>
      <c r="G50" s="40">
        <v>81259.2</v>
      </c>
      <c r="H50" s="40">
        <v>116.64</v>
      </c>
      <c r="I50" s="42"/>
      <c r="J50" s="42"/>
      <c r="K50" s="14"/>
      <c r="L50" s="108"/>
    </row>
    <row r="51" spans="1:12" ht="15" customHeight="1">
      <c r="A51" s="97"/>
      <c r="B51" s="22" t="s">
        <v>44</v>
      </c>
      <c r="C51" s="13"/>
      <c r="D51" s="38"/>
      <c r="E51" s="13" t="s">
        <v>25</v>
      </c>
      <c r="F51" s="13">
        <v>24</v>
      </c>
      <c r="G51" s="40">
        <v>959.28</v>
      </c>
      <c r="H51" s="111">
        <v>720</v>
      </c>
      <c r="I51" s="42"/>
      <c r="J51" s="42"/>
      <c r="K51" s="14"/>
      <c r="L51" s="108"/>
    </row>
    <row r="52" spans="1:12" ht="15" customHeight="1">
      <c r="A52" s="97" t="s">
        <v>52</v>
      </c>
      <c r="B52" s="22" t="s">
        <v>111</v>
      </c>
      <c r="C52" s="13">
        <v>1980</v>
      </c>
      <c r="D52" s="38"/>
      <c r="E52" s="25"/>
      <c r="F52" s="25"/>
      <c r="G52" s="40"/>
      <c r="H52" s="40"/>
      <c r="I52" s="14">
        <f>I15</f>
        <v>141.52</v>
      </c>
      <c r="J52" s="14">
        <f>SUM(H53:H57)*I52</f>
        <v>18403.2608</v>
      </c>
      <c r="K52" s="14">
        <f>J52*30.2/100</f>
        <v>5557.7847616</v>
      </c>
      <c r="L52" s="39">
        <f>J52+K52</f>
        <v>23961.0455616</v>
      </c>
    </row>
    <row r="53" spans="1:12" ht="15" customHeight="1">
      <c r="A53" s="97"/>
      <c r="B53" s="22" t="s">
        <v>61</v>
      </c>
      <c r="C53" s="13"/>
      <c r="D53" s="38"/>
      <c r="E53" s="110" t="s">
        <v>25</v>
      </c>
      <c r="F53" s="110">
        <v>1</v>
      </c>
      <c r="G53" s="40">
        <v>10500</v>
      </c>
      <c r="H53" s="40">
        <v>3.5</v>
      </c>
      <c r="I53" s="42"/>
      <c r="J53" s="42"/>
      <c r="K53" s="14"/>
      <c r="L53" s="108"/>
    </row>
    <row r="54" spans="1:12" ht="15" customHeight="1">
      <c r="A54" s="97"/>
      <c r="B54" s="22" t="s">
        <v>30</v>
      </c>
      <c r="C54" s="13"/>
      <c r="D54" s="38"/>
      <c r="E54" s="100" t="s">
        <v>25</v>
      </c>
      <c r="F54" s="100">
        <v>18</v>
      </c>
      <c r="G54" s="40">
        <v>4680</v>
      </c>
      <c r="H54" s="40">
        <v>7.92</v>
      </c>
      <c r="I54" s="42"/>
      <c r="J54" s="42"/>
      <c r="K54" s="14"/>
      <c r="L54" s="108"/>
    </row>
    <row r="55" spans="1:12" ht="15" customHeight="1">
      <c r="A55" s="97"/>
      <c r="B55" s="22" t="s">
        <v>29</v>
      </c>
      <c r="C55" s="13"/>
      <c r="D55" s="38"/>
      <c r="E55" s="13" t="s">
        <v>25</v>
      </c>
      <c r="F55" s="13">
        <v>18</v>
      </c>
      <c r="G55" s="40">
        <v>10215.18</v>
      </c>
      <c r="H55" s="40">
        <v>7.92</v>
      </c>
      <c r="I55" s="42"/>
      <c r="J55" s="42"/>
      <c r="K55" s="14"/>
      <c r="L55" s="108"/>
    </row>
    <row r="56" spans="1:12" ht="15" customHeight="1">
      <c r="A56" s="97"/>
      <c r="B56" s="22" t="s">
        <v>112</v>
      </c>
      <c r="C56" s="13"/>
      <c r="D56" s="38"/>
      <c r="E56" s="13" t="s">
        <v>25</v>
      </c>
      <c r="F56" s="13">
        <v>3</v>
      </c>
      <c r="G56" s="40">
        <v>19646.07</v>
      </c>
      <c r="H56" s="40">
        <v>20.7</v>
      </c>
      <c r="I56" s="14"/>
      <c r="J56" s="42"/>
      <c r="K56" s="14"/>
      <c r="L56" s="39"/>
    </row>
    <row r="57" spans="1:12" ht="15" customHeight="1">
      <c r="A57" s="97"/>
      <c r="B57" s="22" t="s">
        <v>44</v>
      </c>
      <c r="C57" s="13"/>
      <c r="D57" s="38"/>
      <c r="E57" s="13" t="s">
        <v>25</v>
      </c>
      <c r="F57" s="13">
        <v>3</v>
      </c>
      <c r="G57" s="40">
        <v>119.91</v>
      </c>
      <c r="H57" s="25">
        <v>90</v>
      </c>
      <c r="I57" s="14"/>
      <c r="J57" s="14"/>
      <c r="K57" s="14"/>
      <c r="L57" s="39"/>
    </row>
    <row r="58" spans="1:12" ht="15" customHeight="1" thickBot="1">
      <c r="A58" s="16"/>
      <c r="B58" s="43" t="s">
        <v>15</v>
      </c>
      <c r="C58" s="21"/>
      <c r="D58" s="50"/>
      <c r="E58" s="45"/>
      <c r="F58" s="45"/>
      <c r="G58" s="46">
        <f>SUM(G38:G57)</f>
        <v>609588.5</v>
      </c>
      <c r="H58" s="46">
        <f>SUM(H38:H57)</f>
        <v>1559.72</v>
      </c>
      <c r="I58" s="46">
        <f>I15</f>
        <v>141.52</v>
      </c>
      <c r="J58" s="46">
        <f>SUM(J37:J57)</f>
        <v>220731.57439999998</v>
      </c>
      <c r="K58" s="46">
        <f>J58*30.2/100</f>
        <v>66660.93546879999</v>
      </c>
      <c r="L58" s="112">
        <f>SUM(L37:L57)</f>
        <v>287392.5098688</v>
      </c>
    </row>
    <row r="59" spans="1:12" ht="15" customHeight="1">
      <c r="A59" s="113"/>
      <c r="B59" s="114" t="s">
        <v>16</v>
      </c>
      <c r="C59" s="115"/>
      <c r="D59" s="116"/>
      <c r="E59" s="117"/>
      <c r="F59" s="117"/>
      <c r="G59" s="118"/>
      <c r="H59" s="119"/>
      <c r="I59" s="120"/>
      <c r="J59" s="120"/>
      <c r="K59" s="121"/>
      <c r="L59" s="122"/>
    </row>
    <row r="60" spans="1:12" ht="15" customHeight="1">
      <c r="A60" s="97" t="s">
        <v>53</v>
      </c>
      <c r="B60" s="22" t="s">
        <v>113</v>
      </c>
      <c r="C60" s="13">
        <v>1982</v>
      </c>
      <c r="D60" s="65" t="s">
        <v>73</v>
      </c>
      <c r="E60" s="66"/>
      <c r="F60" s="61"/>
      <c r="G60" s="123"/>
      <c r="H60" s="40"/>
      <c r="I60" s="14">
        <f>I15</f>
        <v>141.52</v>
      </c>
      <c r="J60" s="42">
        <f>SUM(H61:H65)*I60</f>
        <v>26648.216000000004</v>
      </c>
      <c r="K60" s="14">
        <f>J60*30.2/100</f>
        <v>8047.761232000002</v>
      </c>
      <c r="L60" s="39">
        <f>K60+J60</f>
        <v>34695.977232000005</v>
      </c>
    </row>
    <row r="61" spans="1:12" ht="15" customHeight="1">
      <c r="A61" s="97"/>
      <c r="B61" s="22" t="s">
        <v>26</v>
      </c>
      <c r="C61" s="13"/>
      <c r="D61" s="38"/>
      <c r="E61" s="100" t="s">
        <v>25</v>
      </c>
      <c r="F61" s="100">
        <v>11</v>
      </c>
      <c r="G61" s="51">
        <v>43570.01</v>
      </c>
      <c r="H61" s="40">
        <v>75.9</v>
      </c>
      <c r="I61" s="42"/>
      <c r="J61" s="42"/>
      <c r="K61" s="14"/>
      <c r="L61" s="108"/>
    </row>
    <row r="62" spans="1:12" ht="15" customHeight="1">
      <c r="A62" s="97"/>
      <c r="B62" s="22" t="s">
        <v>36</v>
      </c>
      <c r="C62" s="13"/>
      <c r="D62" s="38"/>
      <c r="E62" s="100" t="s">
        <v>25</v>
      </c>
      <c r="F62" s="100">
        <v>44</v>
      </c>
      <c r="G62" s="51">
        <v>6072</v>
      </c>
      <c r="H62" s="40">
        <v>19.36</v>
      </c>
      <c r="I62" s="42"/>
      <c r="J62" s="42"/>
      <c r="K62" s="14"/>
      <c r="L62" s="108"/>
    </row>
    <row r="63" spans="1:12" ht="15" customHeight="1">
      <c r="A63" s="97"/>
      <c r="B63" s="22" t="s">
        <v>37</v>
      </c>
      <c r="C63" s="13"/>
      <c r="D63" s="38"/>
      <c r="E63" s="100" t="s">
        <v>25</v>
      </c>
      <c r="F63" s="100">
        <v>44</v>
      </c>
      <c r="G63" s="51">
        <v>2112</v>
      </c>
      <c r="H63" s="40">
        <v>19.36</v>
      </c>
      <c r="I63" s="42"/>
      <c r="J63" s="42"/>
      <c r="K63" s="14"/>
      <c r="L63" s="108"/>
    </row>
    <row r="64" spans="1:12" ht="15" customHeight="1">
      <c r="A64" s="97"/>
      <c r="B64" s="22" t="s">
        <v>14</v>
      </c>
      <c r="C64" s="13"/>
      <c r="D64" s="38"/>
      <c r="E64" s="100" t="s">
        <v>8</v>
      </c>
      <c r="F64" s="100">
        <v>1980</v>
      </c>
      <c r="G64" s="51">
        <v>45144</v>
      </c>
      <c r="H64" s="40">
        <v>71.28</v>
      </c>
      <c r="I64" s="42"/>
      <c r="J64" s="42"/>
      <c r="K64" s="14"/>
      <c r="L64" s="108"/>
    </row>
    <row r="65" spans="1:12" ht="15" customHeight="1">
      <c r="A65" s="97"/>
      <c r="B65" s="22" t="s">
        <v>114</v>
      </c>
      <c r="C65" s="13"/>
      <c r="D65" s="38"/>
      <c r="E65" s="100" t="s">
        <v>25</v>
      </c>
      <c r="F65" s="100">
        <v>3</v>
      </c>
      <c r="G65" s="51">
        <v>294.48</v>
      </c>
      <c r="H65" s="40">
        <v>2.4</v>
      </c>
      <c r="I65" s="42"/>
      <c r="J65" s="42"/>
      <c r="K65" s="14"/>
      <c r="L65" s="108"/>
    </row>
    <row r="66" spans="1:12" ht="15" customHeight="1">
      <c r="A66" s="97" t="s">
        <v>54</v>
      </c>
      <c r="B66" s="22" t="s">
        <v>115</v>
      </c>
      <c r="C66" s="13">
        <v>1970</v>
      </c>
      <c r="D66" s="38" t="s">
        <v>73</v>
      </c>
      <c r="E66" s="25"/>
      <c r="F66" s="25"/>
      <c r="G66" s="51"/>
      <c r="H66" s="40"/>
      <c r="I66" s="14">
        <f>I15</f>
        <v>141.52</v>
      </c>
      <c r="J66" s="42">
        <f>SUM(H67:H71)*I66</f>
        <v>46360.81984</v>
      </c>
      <c r="K66" s="14">
        <f>J66*30.2/100</f>
        <v>14000.967591679999</v>
      </c>
      <c r="L66" s="39">
        <f>K66+J66</f>
        <v>60361.78743167999</v>
      </c>
    </row>
    <row r="67" spans="1:12" ht="15" customHeight="1">
      <c r="A67" s="97"/>
      <c r="B67" s="22" t="s">
        <v>26</v>
      </c>
      <c r="C67" s="13"/>
      <c r="D67" s="38"/>
      <c r="E67" s="100" t="s">
        <v>25</v>
      </c>
      <c r="F67" s="100">
        <v>20</v>
      </c>
      <c r="G67" s="51">
        <v>79218.2</v>
      </c>
      <c r="H67" s="40">
        <v>138</v>
      </c>
      <c r="I67" s="42"/>
      <c r="J67" s="42"/>
      <c r="K67" s="14"/>
      <c r="L67" s="108"/>
    </row>
    <row r="68" spans="1:12" ht="15" customHeight="1">
      <c r="A68" s="97"/>
      <c r="B68" s="22" t="s">
        <v>36</v>
      </c>
      <c r="C68" s="13"/>
      <c r="D68" s="38"/>
      <c r="E68" s="100" t="s">
        <v>25</v>
      </c>
      <c r="F68" s="100">
        <v>80</v>
      </c>
      <c r="G68" s="51">
        <v>11040</v>
      </c>
      <c r="H68" s="40">
        <v>35.2</v>
      </c>
      <c r="I68" s="42"/>
      <c r="J68" s="42"/>
      <c r="K68" s="14"/>
      <c r="L68" s="108"/>
    </row>
    <row r="69" spans="1:12" ht="15" customHeight="1">
      <c r="A69" s="97"/>
      <c r="B69" s="22" t="s">
        <v>37</v>
      </c>
      <c r="C69" s="13"/>
      <c r="D69" s="38"/>
      <c r="E69" s="100" t="s">
        <v>25</v>
      </c>
      <c r="F69" s="100">
        <v>80</v>
      </c>
      <c r="G69" s="51">
        <v>3840</v>
      </c>
      <c r="H69" s="40">
        <v>35.2</v>
      </c>
      <c r="I69" s="42"/>
      <c r="J69" s="42"/>
      <c r="K69" s="14"/>
      <c r="L69" s="39"/>
    </row>
    <row r="70" spans="1:12" ht="15" customHeight="1">
      <c r="A70" s="97"/>
      <c r="B70" s="22" t="s">
        <v>14</v>
      </c>
      <c r="C70" s="13"/>
      <c r="D70" s="38"/>
      <c r="E70" s="100" t="s">
        <v>8</v>
      </c>
      <c r="F70" s="100">
        <v>3240</v>
      </c>
      <c r="G70" s="51">
        <v>73872</v>
      </c>
      <c r="H70" s="40">
        <v>115.99199999999999</v>
      </c>
      <c r="I70" s="42"/>
      <c r="J70" s="42"/>
      <c r="K70" s="14"/>
      <c r="L70" s="39"/>
    </row>
    <row r="71" spans="1:12" ht="15" customHeight="1">
      <c r="A71" s="97"/>
      <c r="B71" s="22" t="s">
        <v>114</v>
      </c>
      <c r="C71" s="13"/>
      <c r="D71" s="38"/>
      <c r="E71" s="100" t="s">
        <v>25</v>
      </c>
      <c r="F71" s="100">
        <v>4</v>
      </c>
      <c r="G71" s="51">
        <v>392.64</v>
      </c>
      <c r="H71" s="40">
        <v>3.2</v>
      </c>
      <c r="I71" s="42"/>
      <c r="J71" s="42"/>
      <c r="K71" s="14"/>
      <c r="L71" s="108"/>
    </row>
    <row r="72" spans="1:12" ht="15" customHeight="1">
      <c r="A72" s="97" t="s">
        <v>55</v>
      </c>
      <c r="B72" s="22" t="s">
        <v>116</v>
      </c>
      <c r="C72" s="13">
        <v>1980</v>
      </c>
      <c r="D72" s="38" t="s">
        <v>73</v>
      </c>
      <c r="E72" s="25"/>
      <c r="F72" s="25"/>
      <c r="G72" s="51"/>
      <c r="H72" s="40"/>
      <c r="I72" s="14">
        <f>I15</f>
        <v>141.52</v>
      </c>
      <c r="J72" s="42">
        <f>SUM(H73:H77)*I72</f>
        <v>56900.94640000001</v>
      </c>
      <c r="K72" s="14">
        <f>J72*30.2/100</f>
        <v>17184.085812800004</v>
      </c>
      <c r="L72" s="39">
        <f>K72+J72</f>
        <v>74085.03221280001</v>
      </c>
    </row>
    <row r="73" spans="1:12" ht="15" customHeight="1">
      <c r="A73" s="97"/>
      <c r="B73" s="22" t="s">
        <v>41</v>
      </c>
      <c r="C73" s="13"/>
      <c r="D73" s="38"/>
      <c r="E73" s="100" t="s">
        <v>25</v>
      </c>
      <c r="F73" s="100">
        <v>20</v>
      </c>
      <c r="G73" s="51">
        <v>79218.2</v>
      </c>
      <c r="H73" s="40">
        <v>138</v>
      </c>
      <c r="I73" s="15"/>
      <c r="J73" s="15"/>
      <c r="K73" s="15"/>
      <c r="L73" s="124"/>
    </row>
    <row r="74" spans="1:12" ht="15" customHeight="1">
      <c r="A74" s="97"/>
      <c r="B74" s="22" t="s">
        <v>36</v>
      </c>
      <c r="C74" s="13"/>
      <c r="D74" s="38"/>
      <c r="E74" s="100" t="s">
        <v>25</v>
      </c>
      <c r="F74" s="100">
        <v>100</v>
      </c>
      <c r="G74" s="51">
        <v>13800</v>
      </c>
      <c r="H74" s="40">
        <v>44</v>
      </c>
      <c r="I74" s="42"/>
      <c r="J74" s="42"/>
      <c r="K74" s="14"/>
      <c r="L74" s="108"/>
    </row>
    <row r="75" spans="1:12" ht="15" customHeight="1">
      <c r="A75" s="97"/>
      <c r="B75" s="22" t="s">
        <v>37</v>
      </c>
      <c r="C75" s="13"/>
      <c r="D75" s="38"/>
      <c r="E75" s="100" t="s">
        <v>25</v>
      </c>
      <c r="F75" s="100">
        <v>100</v>
      </c>
      <c r="G75" s="51">
        <v>4800</v>
      </c>
      <c r="H75" s="40">
        <v>44</v>
      </c>
      <c r="I75" s="42"/>
      <c r="J75" s="42"/>
      <c r="K75" s="14"/>
      <c r="L75" s="108"/>
    </row>
    <row r="76" spans="1:12" ht="15" customHeight="1">
      <c r="A76" s="97"/>
      <c r="B76" s="22" t="s">
        <v>14</v>
      </c>
      <c r="C76" s="13"/>
      <c r="D76" s="38"/>
      <c r="E76" s="100" t="s">
        <v>8</v>
      </c>
      <c r="F76" s="100">
        <v>4650</v>
      </c>
      <c r="G76" s="51">
        <v>104200.5</v>
      </c>
      <c r="H76" s="40">
        <v>166.47</v>
      </c>
      <c r="I76" s="42"/>
      <c r="J76" s="42"/>
      <c r="K76" s="14"/>
      <c r="L76" s="108"/>
    </row>
    <row r="77" spans="1:12" ht="15" customHeight="1">
      <c r="A77" s="97"/>
      <c r="B77" s="22" t="s">
        <v>114</v>
      </c>
      <c r="C77" s="13"/>
      <c r="D77" s="38"/>
      <c r="E77" s="100" t="s">
        <v>25</v>
      </c>
      <c r="F77" s="100">
        <v>12</v>
      </c>
      <c r="G77" s="51">
        <v>1177.92</v>
      </c>
      <c r="H77" s="40">
        <v>9.6</v>
      </c>
      <c r="I77" s="42"/>
      <c r="J77" s="42"/>
      <c r="K77" s="14"/>
      <c r="L77" s="39"/>
    </row>
    <row r="78" spans="1:12" ht="15" customHeight="1">
      <c r="A78" s="97" t="s">
        <v>56</v>
      </c>
      <c r="B78" s="22" t="s">
        <v>74</v>
      </c>
      <c r="C78" s="13">
        <v>1980</v>
      </c>
      <c r="D78" s="38" t="s">
        <v>45</v>
      </c>
      <c r="E78" s="25"/>
      <c r="F78" s="25"/>
      <c r="G78" s="51"/>
      <c r="H78" s="40"/>
      <c r="I78" s="14">
        <f>I72</f>
        <v>141.52</v>
      </c>
      <c r="J78" s="42">
        <f>SUM(H79:H83)*I78</f>
        <v>24369.744</v>
      </c>
      <c r="K78" s="14">
        <f>J78*30.2/100</f>
        <v>7359.662687999999</v>
      </c>
      <c r="L78" s="39">
        <f>K78+J78</f>
        <v>31729.406688</v>
      </c>
    </row>
    <row r="79" spans="1:12" ht="15" customHeight="1">
      <c r="A79" s="97"/>
      <c r="B79" s="22" t="s">
        <v>41</v>
      </c>
      <c r="C79" s="13"/>
      <c r="D79" s="38"/>
      <c r="E79" s="100" t="s">
        <v>25</v>
      </c>
      <c r="F79" s="100">
        <v>10</v>
      </c>
      <c r="G79" s="51">
        <v>39609.1</v>
      </c>
      <c r="H79" s="40">
        <v>69</v>
      </c>
      <c r="I79" s="42"/>
      <c r="J79" s="42"/>
      <c r="K79" s="14"/>
      <c r="L79" s="39"/>
    </row>
    <row r="80" spans="1:12" ht="15" customHeight="1">
      <c r="A80" s="97"/>
      <c r="B80" s="22" t="s">
        <v>36</v>
      </c>
      <c r="C80" s="13"/>
      <c r="D80" s="38"/>
      <c r="E80" s="100" t="s">
        <v>25</v>
      </c>
      <c r="F80" s="100">
        <v>40</v>
      </c>
      <c r="G80" s="51">
        <v>5520</v>
      </c>
      <c r="H80" s="40">
        <v>17.6</v>
      </c>
      <c r="I80" s="42"/>
      <c r="J80" s="42"/>
      <c r="K80" s="14"/>
      <c r="L80" s="39"/>
    </row>
    <row r="81" spans="1:12" ht="15" customHeight="1">
      <c r="A81" s="97"/>
      <c r="B81" s="22" t="s">
        <v>37</v>
      </c>
      <c r="C81" s="13"/>
      <c r="D81" s="38"/>
      <c r="E81" s="100" t="s">
        <v>25</v>
      </c>
      <c r="F81" s="100">
        <v>40</v>
      </c>
      <c r="G81" s="51">
        <v>1920</v>
      </c>
      <c r="H81" s="40">
        <v>17.6</v>
      </c>
      <c r="I81" s="42"/>
      <c r="J81" s="42"/>
      <c r="K81" s="14"/>
      <c r="L81" s="39"/>
    </row>
    <row r="82" spans="1:12" ht="15" customHeight="1">
      <c r="A82" s="97"/>
      <c r="B82" s="22" t="s">
        <v>14</v>
      </c>
      <c r="C82" s="13"/>
      <c r="D82" s="38"/>
      <c r="E82" s="100" t="s">
        <v>8</v>
      </c>
      <c r="F82" s="100">
        <v>1800</v>
      </c>
      <c r="G82" s="51">
        <v>41040</v>
      </c>
      <c r="H82" s="40">
        <v>64.8</v>
      </c>
      <c r="I82" s="42"/>
      <c r="J82" s="42"/>
      <c r="K82" s="14"/>
      <c r="L82" s="39"/>
    </row>
    <row r="83" spans="1:12" ht="15" customHeight="1">
      <c r="A83" s="97"/>
      <c r="B83" s="22" t="s">
        <v>114</v>
      </c>
      <c r="C83" s="13"/>
      <c r="D83" s="38"/>
      <c r="E83" s="100" t="s">
        <v>25</v>
      </c>
      <c r="F83" s="100">
        <v>4</v>
      </c>
      <c r="G83" s="51">
        <v>392.64</v>
      </c>
      <c r="H83" s="40">
        <v>3.2</v>
      </c>
      <c r="I83" s="42"/>
      <c r="J83" s="42"/>
      <c r="K83" s="14"/>
      <c r="L83" s="39"/>
    </row>
    <row r="84" spans="1:12" ht="15" customHeight="1">
      <c r="A84" s="97" t="s">
        <v>117</v>
      </c>
      <c r="B84" s="22" t="s">
        <v>118</v>
      </c>
      <c r="C84" s="13">
        <v>1982</v>
      </c>
      <c r="D84" s="38" t="s">
        <v>45</v>
      </c>
      <c r="E84" s="25"/>
      <c r="F84" s="25"/>
      <c r="G84" s="51"/>
      <c r="H84" s="40"/>
      <c r="I84" s="14">
        <f>I78</f>
        <v>141.52</v>
      </c>
      <c r="J84" s="42">
        <f>SUM(H85:H89)*I84</f>
        <v>12595.28</v>
      </c>
      <c r="K84" s="14">
        <f>J84*30.2/100</f>
        <v>3803.77456</v>
      </c>
      <c r="L84" s="39">
        <f>K84+J84</f>
        <v>16399.05456</v>
      </c>
    </row>
    <row r="85" spans="1:12" ht="15" customHeight="1">
      <c r="A85" s="97"/>
      <c r="B85" s="22" t="s">
        <v>26</v>
      </c>
      <c r="C85" s="13"/>
      <c r="D85" s="38"/>
      <c r="E85" s="100" t="s">
        <v>25</v>
      </c>
      <c r="F85" s="100">
        <v>6</v>
      </c>
      <c r="G85" s="51">
        <v>23765.26</v>
      </c>
      <c r="H85" s="40">
        <v>41.4</v>
      </c>
      <c r="I85" s="42"/>
      <c r="J85" s="42"/>
      <c r="K85" s="14"/>
      <c r="L85" s="39"/>
    </row>
    <row r="86" spans="1:12" ht="15" customHeight="1">
      <c r="A86" s="97"/>
      <c r="B86" s="22" t="s">
        <v>36</v>
      </c>
      <c r="C86" s="13"/>
      <c r="D86" s="38"/>
      <c r="E86" s="100" t="s">
        <v>25</v>
      </c>
      <c r="F86" s="100">
        <v>30</v>
      </c>
      <c r="G86" s="51">
        <v>4140</v>
      </c>
      <c r="H86" s="40">
        <v>13.2</v>
      </c>
      <c r="I86" s="42"/>
      <c r="J86" s="42"/>
      <c r="K86" s="14"/>
      <c r="L86" s="39"/>
    </row>
    <row r="87" spans="1:12" ht="15" customHeight="1">
      <c r="A87" s="97"/>
      <c r="B87" s="22" t="s">
        <v>37</v>
      </c>
      <c r="C87" s="13"/>
      <c r="D87" s="38"/>
      <c r="E87" s="100" t="s">
        <v>25</v>
      </c>
      <c r="F87" s="100">
        <v>30</v>
      </c>
      <c r="G87" s="51">
        <v>1440</v>
      </c>
      <c r="H87" s="40">
        <v>13.2</v>
      </c>
      <c r="I87" s="42"/>
      <c r="J87" s="42"/>
      <c r="K87" s="14"/>
      <c r="L87" s="39"/>
    </row>
    <row r="88" spans="1:12" ht="15" customHeight="1">
      <c r="A88" s="97"/>
      <c r="B88" s="22" t="s">
        <v>14</v>
      </c>
      <c r="C88" s="13"/>
      <c r="D88" s="38"/>
      <c r="E88" s="100" t="s">
        <v>8</v>
      </c>
      <c r="F88" s="100">
        <v>500</v>
      </c>
      <c r="G88" s="51">
        <v>11400</v>
      </c>
      <c r="H88" s="40">
        <v>18</v>
      </c>
      <c r="I88" s="42"/>
      <c r="J88" s="42"/>
      <c r="K88" s="14"/>
      <c r="L88" s="39"/>
    </row>
    <row r="89" spans="1:12" ht="15" customHeight="1">
      <c r="A89" s="97"/>
      <c r="B89" s="22" t="s">
        <v>114</v>
      </c>
      <c r="C89" s="13"/>
      <c r="D89" s="38"/>
      <c r="E89" s="100" t="s">
        <v>25</v>
      </c>
      <c r="F89" s="100">
        <v>4</v>
      </c>
      <c r="G89" s="51">
        <v>392.64</v>
      </c>
      <c r="H89" s="40">
        <v>3.2</v>
      </c>
      <c r="I89" s="42"/>
      <c r="J89" s="42"/>
      <c r="K89" s="14"/>
      <c r="L89" s="39"/>
    </row>
    <row r="90" spans="1:12" ht="15" customHeight="1">
      <c r="A90" s="97" t="s">
        <v>119</v>
      </c>
      <c r="B90" s="22" t="s">
        <v>75</v>
      </c>
      <c r="C90" s="13">
        <v>1980</v>
      </c>
      <c r="D90" s="38" t="s">
        <v>73</v>
      </c>
      <c r="E90" s="25"/>
      <c r="F90" s="25"/>
      <c r="G90" s="51"/>
      <c r="H90" s="40"/>
      <c r="I90" s="14">
        <f>I15</f>
        <v>141.52</v>
      </c>
      <c r="J90" s="42">
        <f>SUM(H91:H95)*I90</f>
        <v>7370.361600000001</v>
      </c>
      <c r="K90" s="14">
        <f>J90*30.2/100</f>
        <v>2225.8492032000004</v>
      </c>
      <c r="L90" s="39">
        <f>K90+J90</f>
        <v>9596.210803200001</v>
      </c>
    </row>
    <row r="91" spans="1:12" ht="15" customHeight="1">
      <c r="A91" s="125"/>
      <c r="B91" s="22" t="s">
        <v>26</v>
      </c>
      <c r="C91" s="13"/>
      <c r="D91" s="38"/>
      <c r="E91" s="100" t="s">
        <v>25</v>
      </c>
      <c r="F91" s="100">
        <v>4</v>
      </c>
      <c r="G91" s="51">
        <v>15843.64</v>
      </c>
      <c r="H91" s="40">
        <v>27.6</v>
      </c>
      <c r="I91" s="42"/>
      <c r="J91" s="42"/>
      <c r="K91" s="14"/>
      <c r="L91" s="108"/>
    </row>
    <row r="92" spans="1:12" ht="15" customHeight="1">
      <c r="A92" s="97"/>
      <c r="B92" s="22" t="s">
        <v>36</v>
      </c>
      <c r="C92" s="13"/>
      <c r="D92" s="38"/>
      <c r="E92" s="100" t="s">
        <v>25</v>
      </c>
      <c r="F92" s="100">
        <v>16</v>
      </c>
      <c r="G92" s="51">
        <v>2208</v>
      </c>
      <c r="H92" s="40">
        <v>7.04</v>
      </c>
      <c r="I92" s="14"/>
      <c r="J92" s="14"/>
      <c r="K92" s="14"/>
      <c r="L92" s="39"/>
    </row>
    <row r="93" spans="1:12" ht="15" customHeight="1">
      <c r="A93" s="97"/>
      <c r="B93" s="22" t="s">
        <v>37</v>
      </c>
      <c r="C93" s="13"/>
      <c r="D93" s="38"/>
      <c r="E93" s="100" t="s">
        <v>25</v>
      </c>
      <c r="F93" s="100">
        <v>16</v>
      </c>
      <c r="G93" s="40">
        <v>768</v>
      </c>
      <c r="H93" s="40">
        <v>7.04</v>
      </c>
      <c r="I93" s="14"/>
      <c r="J93" s="14"/>
      <c r="K93" s="14"/>
      <c r="L93" s="39"/>
    </row>
    <row r="94" spans="1:12" ht="15" customHeight="1">
      <c r="A94" s="97"/>
      <c r="B94" s="22" t="s">
        <v>14</v>
      </c>
      <c r="C94" s="13"/>
      <c r="D94" s="38"/>
      <c r="E94" s="100" t="s">
        <v>8</v>
      </c>
      <c r="F94" s="100">
        <v>200</v>
      </c>
      <c r="G94" s="40">
        <v>4560</v>
      </c>
      <c r="H94" s="40">
        <v>7.2</v>
      </c>
      <c r="I94" s="14"/>
      <c r="J94" s="14"/>
      <c r="K94" s="14"/>
      <c r="L94" s="39"/>
    </row>
    <row r="95" spans="1:12" ht="15" customHeight="1">
      <c r="A95" s="97"/>
      <c r="B95" s="22" t="s">
        <v>114</v>
      </c>
      <c r="C95" s="13"/>
      <c r="D95" s="38"/>
      <c r="E95" s="100" t="s">
        <v>25</v>
      </c>
      <c r="F95" s="100">
        <v>4</v>
      </c>
      <c r="G95" s="40">
        <v>392.64</v>
      </c>
      <c r="H95" s="67">
        <v>3.2</v>
      </c>
      <c r="I95" s="68"/>
      <c r="J95" s="68"/>
      <c r="K95" s="68"/>
      <c r="L95" s="102"/>
    </row>
    <row r="96" spans="1:12" s="27" customFormat="1" ht="15" customHeight="1" thickBot="1">
      <c r="A96" s="16"/>
      <c r="B96" s="43" t="s">
        <v>17</v>
      </c>
      <c r="C96" s="17"/>
      <c r="D96" s="126"/>
      <c r="E96" s="127"/>
      <c r="F96" s="127"/>
      <c r="G96" s="128">
        <f>SUM(G61:G95)</f>
        <v>622143.8700000001</v>
      </c>
      <c r="H96" s="69">
        <f>SUM(H61:H95)</f>
        <v>1231.2420000000004</v>
      </c>
      <c r="I96" s="69">
        <f>I15</f>
        <v>141.52</v>
      </c>
      <c r="J96" s="69">
        <f>SUM(J60:J94)</f>
        <v>174245.36784000002</v>
      </c>
      <c r="K96" s="47">
        <f>J96*30.2/100</f>
        <v>52622.10108768</v>
      </c>
      <c r="L96" s="129">
        <f>K96+J96</f>
        <v>226867.46892768002</v>
      </c>
    </row>
    <row r="97" spans="1:12" ht="15" customHeight="1">
      <c r="A97" s="130"/>
      <c r="B97" s="131" t="s">
        <v>22</v>
      </c>
      <c r="C97" s="132"/>
      <c r="D97" s="133"/>
      <c r="E97" s="134"/>
      <c r="F97" s="134"/>
      <c r="G97" s="118"/>
      <c r="H97" s="135"/>
      <c r="I97" s="120"/>
      <c r="J97" s="120"/>
      <c r="K97" s="121"/>
      <c r="L97" s="122"/>
    </row>
    <row r="98" spans="1:12" ht="15" customHeight="1">
      <c r="A98" s="97" t="s">
        <v>57</v>
      </c>
      <c r="B98" s="22" t="s">
        <v>93</v>
      </c>
      <c r="C98" s="13"/>
      <c r="D98" s="38"/>
      <c r="E98" s="73"/>
      <c r="F98" s="73"/>
      <c r="G98" s="51"/>
      <c r="H98" s="74"/>
      <c r="I98" s="14">
        <f>I15</f>
        <v>141.52</v>
      </c>
      <c r="J98" s="14">
        <f>SUM(H99:H100)*I98</f>
        <v>5389.0816</v>
      </c>
      <c r="K98" s="14">
        <f>J98*30.2/100</f>
        <v>1627.5026432000002</v>
      </c>
      <c r="L98" s="39">
        <f>K98+J98</f>
        <v>7016.584243200001</v>
      </c>
    </row>
    <row r="99" spans="1:12" ht="15" customHeight="1">
      <c r="A99" s="97"/>
      <c r="B99" s="22" t="s">
        <v>94</v>
      </c>
      <c r="C99" s="13"/>
      <c r="D99" s="38"/>
      <c r="E99" s="25" t="s">
        <v>25</v>
      </c>
      <c r="F99" s="25">
        <v>2</v>
      </c>
      <c r="G99" s="75">
        <v>193440</v>
      </c>
      <c r="H99" s="25">
        <v>20.68</v>
      </c>
      <c r="I99" s="42"/>
      <c r="J99" s="42"/>
      <c r="K99" s="42"/>
      <c r="L99" s="108"/>
    </row>
    <row r="100" spans="1:12" ht="15" customHeight="1">
      <c r="A100" s="97"/>
      <c r="B100" s="22" t="s">
        <v>62</v>
      </c>
      <c r="C100" s="13"/>
      <c r="D100" s="38"/>
      <c r="E100" s="25" t="s">
        <v>25</v>
      </c>
      <c r="F100" s="25">
        <v>2</v>
      </c>
      <c r="G100" s="75">
        <v>121453.07</v>
      </c>
      <c r="H100" s="40">
        <v>17.4</v>
      </c>
      <c r="I100" s="14"/>
      <c r="J100" s="14"/>
      <c r="K100" s="14"/>
      <c r="L100" s="39"/>
    </row>
    <row r="101" spans="1:12" ht="15" customHeight="1">
      <c r="A101" s="97" t="s">
        <v>58</v>
      </c>
      <c r="B101" s="22" t="s">
        <v>76</v>
      </c>
      <c r="C101" s="32"/>
      <c r="D101" s="76"/>
      <c r="E101" s="25"/>
      <c r="F101" s="25"/>
      <c r="G101" s="75"/>
      <c r="H101" s="77"/>
      <c r="I101" s="14">
        <f>I15</f>
        <v>141.52</v>
      </c>
      <c r="J101" s="14">
        <f>SUM(H102:H107)*I101</f>
        <v>345867.804</v>
      </c>
      <c r="K101" s="14">
        <f>J101*30.2/100</f>
        <v>104452.076808</v>
      </c>
      <c r="L101" s="39">
        <f>K101+J101</f>
        <v>450319.880808</v>
      </c>
    </row>
    <row r="102" spans="1:12" ht="15" customHeight="1">
      <c r="A102" s="97"/>
      <c r="B102" s="22" t="s">
        <v>18</v>
      </c>
      <c r="C102" s="13"/>
      <c r="D102" s="25"/>
      <c r="E102" s="25" t="s">
        <v>27</v>
      </c>
      <c r="F102" s="25">
        <v>1500</v>
      </c>
      <c r="G102" s="75">
        <v>101606.6</v>
      </c>
      <c r="H102" s="77">
        <v>1440</v>
      </c>
      <c r="I102" s="14"/>
      <c r="J102" s="14"/>
      <c r="K102" s="14"/>
      <c r="L102" s="39"/>
    </row>
    <row r="103" spans="1:12" ht="15" customHeight="1">
      <c r="A103" s="97"/>
      <c r="B103" s="22" t="s">
        <v>42</v>
      </c>
      <c r="C103" s="13"/>
      <c r="D103" s="25"/>
      <c r="E103" s="25" t="s">
        <v>25</v>
      </c>
      <c r="F103" s="25">
        <v>4</v>
      </c>
      <c r="G103" s="75">
        <v>9889.74</v>
      </c>
      <c r="H103" s="77">
        <v>4.2</v>
      </c>
      <c r="I103" s="14"/>
      <c r="J103" s="14"/>
      <c r="K103" s="14"/>
      <c r="L103" s="39"/>
    </row>
    <row r="104" spans="1:12" ht="15" customHeight="1">
      <c r="A104" s="97"/>
      <c r="B104" s="22" t="s">
        <v>43</v>
      </c>
      <c r="C104" s="13"/>
      <c r="D104" s="25"/>
      <c r="E104" s="25" t="s">
        <v>38</v>
      </c>
      <c r="F104" s="25">
        <v>100</v>
      </c>
      <c r="G104" s="75">
        <v>7691.65</v>
      </c>
      <c r="H104" s="77">
        <v>66</v>
      </c>
      <c r="I104" s="14"/>
      <c r="J104" s="14"/>
      <c r="K104" s="14"/>
      <c r="L104" s="39"/>
    </row>
    <row r="105" spans="1:12" ht="15" customHeight="1">
      <c r="A105" s="97"/>
      <c r="B105" s="22" t="s">
        <v>95</v>
      </c>
      <c r="C105" s="13"/>
      <c r="D105" s="38"/>
      <c r="E105" s="25" t="s">
        <v>25</v>
      </c>
      <c r="F105" s="25">
        <v>5</v>
      </c>
      <c r="G105" s="75">
        <v>9418.5</v>
      </c>
      <c r="H105" s="77">
        <v>49.35</v>
      </c>
      <c r="I105" s="14"/>
      <c r="J105" s="14"/>
      <c r="K105" s="14"/>
      <c r="L105" s="39"/>
    </row>
    <row r="106" spans="1:12" ht="15" customHeight="1">
      <c r="A106" s="97"/>
      <c r="B106" s="22" t="s">
        <v>63</v>
      </c>
      <c r="C106" s="13"/>
      <c r="D106" s="38"/>
      <c r="E106" s="25" t="s">
        <v>96</v>
      </c>
      <c r="F106" s="38" t="s">
        <v>120</v>
      </c>
      <c r="G106" s="75">
        <v>18347.4</v>
      </c>
      <c r="H106" s="77">
        <v>632.4</v>
      </c>
      <c r="I106" s="14"/>
      <c r="J106" s="14"/>
      <c r="K106" s="14"/>
      <c r="L106" s="39"/>
    </row>
    <row r="107" spans="1:12" ht="15" customHeight="1">
      <c r="A107" s="97"/>
      <c r="B107" s="22" t="s">
        <v>64</v>
      </c>
      <c r="C107" s="13"/>
      <c r="D107" s="38"/>
      <c r="E107" s="25" t="s">
        <v>98</v>
      </c>
      <c r="F107" s="38" t="s">
        <v>121</v>
      </c>
      <c r="G107" s="75">
        <v>3299.4</v>
      </c>
      <c r="H107" s="40">
        <v>252</v>
      </c>
      <c r="I107" s="14"/>
      <c r="J107" s="14"/>
      <c r="K107" s="14"/>
      <c r="L107" s="39"/>
    </row>
    <row r="108" spans="1:12" ht="15" customHeight="1" thickBot="1">
      <c r="A108" s="16"/>
      <c r="B108" s="43" t="s">
        <v>19</v>
      </c>
      <c r="C108" s="17"/>
      <c r="D108" s="44"/>
      <c r="E108" s="45"/>
      <c r="F108" s="45"/>
      <c r="G108" s="46">
        <f>SUM(G99:G107)</f>
        <v>465146.3600000001</v>
      </c>
      <c r="H108" s="46">
        <f>SUM(H99:H107)</f>
        <v>2482.0299999999997</v>
      </c>
      <c r="I108" s="46">
        <f>I15</f>
        <v>141.52</v>
      </c>
      <c r="J108" s="47">
        <f>H108*I108</f>
        <v>351256.8856</v>
      </c>
      <c r="K108" s="47">
        <f>J108*30.2/100</f>
        <v>106079.5794512</v>
      </c>
      <c r="L108" s="48">
        <f>K108+J108</f>
        <v>457336.4650512</v>
      </c>
    </row>
    <row r="109" spans="1:12" ht="15" customHeight="1">
      <c r="A109" s="130"/>
      <c r="B109" s="136" t="s">
        <v>20</v>
      </c>
      <c r="C109" s="137"/>
      <c r="D109" s="138"/>
      <c r="E109" s="137"/>
      <c r="F109" s="137"/>
      <c r="G109" s="139">
        <f>G25+G35+G58+G96+G108</f>
        <v>2626718.74</v>
      </c>
      <c r="H109" s="139">
        <f>H25+H35+H58+H96+H108</f>
        <v>6626.082</v>
      </c>
      <c r="I109" s="139">
        <f>I15</f>
        <v>141.52</v>
      </c>
      <c r="J109" s="139">
        <f>J25+J35+J58+J96+J108</f>
        <v>937723.12464</v>
      </c>
      <c r="K109" s="140">
        <f>J109*30.2/100</f>
        <v>283192.38364128</v>
      </c>
      <c r="L109" s="141">
        <f>K109+J109</f>
        <v>1220915.50828128</v>
      </c>
    </row>
    <row r="110" spans="1:12" ht="15" customHeight="1">
      <c r="A110" s="125"/>
      <c r="B110" s="33" t="s">
        <v>122</v>
      </c>
      <c r="C110" s="23"/>
      <c r="D110" s="24"/>
      <c r="E110" s="23"/>
      <c r="F110" s="23">
        <v>7</v>
      </c>
      <c r="G110" s="34">
        <f>F110*G109/100</f>
        <v>183870.3118</v>
      </c>
      <c r="H110" s="35"/>
      <c r="I110" s="15"/>
      <c r="J110" s="15"/>
      <c r="K110" s="15"/>
      <c r="L110" s="142"/>
    </row>
    <row r="111" spans="1:12" ht="15" customHeight="1" thickBot="1">
      <c r="A111" s="16"/>
      <c r="B111" s="143" t="s">
        <v>39</v>
      </c>
      <c r="C111" s="17"/>
      <c r="D111" s="18"/>
      <c r="E111" s="17"/>
      <c r="F111" s="17"/>
      <c r="G111" s="144">
        <f>G109+G110</f>
        <v>2810589.0518</v>
      </c>
      <c r="H111" s="145"/>
      <c r="I111" s="146"/>
      <c r="J111" s="146"/>
      <c r="K111" s="146"/>
      <c r="L111" s="147"/>
    </row>
    <row r="113" spans="6:9" ht="15.75">
      <c r="F113" s="36"/>
      <c r="G113" s="36"/>
      <c r="H113" s="36"/>
      <c r="I113" s="37"/>
    </row>
    <row r="114" spans="4:11" ht="15.75">
      <c r="D114" s="1"/>
      <c r="E114" s="1"/>
      <c r="F114" s="1" t="s">
        <v>65</v>
      </c>
      <c r="G114" s="1"/>
      <c r="H114" s="3" t="s">
        <v>59</v>
      </c>
      <c r="I114" s="3"/>
      <c r="J114" s="3" t="s">
        <v>21</v>
      </c>
      <c r="K114" s="3"/>
    </row>
    <row r="115" spans="4:11" ht="15.75">
      <c r="D115" s="1"/>
      <c r="E115" s="1"/>
      <c r="F115" s="1"/>
      <c r="G115" s="1"/>
      <c r="I115" s="3"/>
      <c r="J115" s="3"/>
      <c r="K115" s="3"/>
    </row>
    <row r="116" spans="4:11" ht="15.75">
      <c r="D116" s="1"/>
      <c r="E116" s="1"/>
      <c r="F116" s="1"/>
      <c r="G116" s="1"/>
      <c r="I116" s="3"/>
      <c r="J116" s="3"/>
      <c r="K116" s="3"/>
    </row>
    <row r="117" spans="4:8" ht="15.75">
      <c r="D117" s="3"/>
      <c r="H117" s="1"/>
    </row>
    <row r="118" spans="1:8" ht="15.75">
      <c r="A118" s="1" t="s">
        <v>68</v>
      </c>
      <c r="D118" s="3"/>
      <c r="H118" s="1"/>
    </row>
    <row r="119" spans="1:8" ht="15.75">
      <c r="A119" s="1" t="s">
        <v>60</v>
      </c>
      <c r="D119" s="3"/>
      <c r="H119" s="1"/>
    </row>
  </sheetData>
  <sheetProtection/>
  <mergeCells count="14">
    <mergeCell ref="L12:L13"/>
    <mergeCell ref="B14:L14"/>
    <mergeCell ref="B26:L26"/>
    <mergeCell ref="B36:L36"/>
    <mergeCell ref="K7:N7"/>
    <mergeCell ref="A12:A13"/>
    <mergeCell ref="B12:B13"/>
    <mergeCell ref="C12:C13"/>
    <mergeCell ref="D12:D13"/>
    <mergeCell ref="E12:E13"/>
    <mergeCell ref="F12:F13"/>
    <mergeCell ref="G12:G13"/>
    <mergeCell ref="H12:H13"/>
    <mergeCell ref="I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Панарин К.М.</cp:lastModifiedBy>
  <cp:lastPrinted>2011-04-26T01:50:58Z</cp:lastPrinted>
  <dcterms:created xsi:type="dcterms:W3CDTF">2007-04-13T06:02:22Z</dcterms:created>
  <dcterms:modified xsi:type="dcterms:W3CDTF">2015-03-04T02:51:34Z</dcterms:modified>
  <cp:category/>
  <cp:version/>
  <cp:contentType/>
  <cp:contentStatus/>
</cp:coreProperties>
</file>